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mc:AlternateContent xmlns:mc="http://schemas.openxmlformats.org/markup-compatibility/2006">
    <mc:Choice Requires="x15">
      <x15ac:absPath xmlns:x15ac="http://schemas.microsoft.com/office/spreadsheetml/2010/11/ac" url="M:\Servizio II\Sezione III\EX SEZIONE IV\Archivio Sezione\CONTO ANNUALE 2024\PUBBLICAZIONE AT - Costo_tempo_indeterm\"/>
    </mc:Choice>
  </mc:AlternateContent>
  <xr:revisionPtr revIDLastSave="0" documentId="13_ncr:1_{2A265BBE-4FE5-4FAB-ABC1-4418DDF3200E}" xr6:coauthVersionLast="47" xr6:coauthVersionMax="47" xr10:uidLastSave="{00000000-0000-0000-0000-000000000000}"/>
  <bookViews>
    <workbookView xWindow="-120" yWindow="-120" windowWidth="29040" windowHeight="15720" tabRatio="870" firstSheet="14" activeTab="18" xr2:uid="{00000000-000D-0000-FFFF-FFFF0000000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't11'!$A$1:$AZ$27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102" l="1"/>
  <c r="N93" i="109" l="1"/>
  <c r="N91" i="109"/>
  <c r="N81" i="108"/>
  <c r="N79" i="108"/>
  <c r="D43" i="102"/>
  <c r="D42" i="102"/>
  <c r="C42" i="102"/>
  <c r="D41" i="102"/>
  <c r="D6" i="102"/>
  <c r="C9" i="103"/>
  <c r="C7" i="103"/>
  <c r="C38" i="102"/>
  <c r="C36" i="102"/>
  <c r="C35" i="102"/>
  <c r="C34" i="102"/>
  <c r="C29" i="102"/>
  <c r="C28" i="102"/>
  <c r="C27" i="102"/>
  <c r="C24" i="102"/>
  <c r="C23" i="102"/>
  <c r="C16" i="102"/>
  <c r="C14" i="102"/>
  <c r="C12" i="102"/>
  <c r="C11" i="102"/>
  <c r="F38" i="102"/>
  <c r="F36" i="102"/>
  <c r="F35" i="102"/>
  <c r="F34" i="102"/>
  <c r="F32" i="102"/>
  <c r="F30" i="102"/>
  <c r="F29" i="102"/>
  <c r="F28" i="102"/>
  <c r="F27" i="102"/>
  <c r="F26" i="102"/>
  <c r="F25" i="102"/>
  <c r="F24" i="102"/>
  <c r="F23" i="102"/>
  <c r="F22" i="102"/>
  <c r="F21" i="102"/>
  <c r="F20" i="102"/>
  <c r="F19" i="102"/>
  <c r="F18" i="102"/>
  <c r="F16" i="102"/>
  <c r="F15" i="102"/>
  <c r="F14" i="102"/>
  <c r="F13" i="102"/>
  <c r="F12" i="102"/>
  <c r="F11" i="102"/>
  <c r="F9" i="102"/>
  <c r="E32" i="102"/>
  <c r="C32" i="102"/>
  <c r="E31" i="102"/>
  <c r="C31" i="102"/>
  <c r="E30" i="102"/>
  <c r="E29" i="102"/>
  <c r="E23" i="102"/>
  <c r="E21" i="102"/>
  <c r="C21" i="102"/>
  <c r="E20" i="102"/>
  <c r="C20" i="102"/>
  <c r="E19" i="102"/>
  <c r="C19" i="102"/>
  <c r="E18" i="102"/>
  <c r="C18" i="102"/>
  <c r="E10" i="102"/>
  <c r="C10" i="102"/>
  <c r="E9" i="102"/>
  <c r="C9" i="102"/>
  <c r="D39" i="102"/>
  <c r="D38" i="102"/>
  <c r="D37" i="102"/>
  <c r="D7" i="102" s="1"/>
  <c r="C37" i="102"/>
  <c r="C6" i="103"/>
  <c r="F44" i="102"/>
  <c r="F6" i="102"/>
  <c r="F23" i="110"/>
  <c r="F22" i="110"/>
  <c r="F19" i="110"/>
  <c r="F18" i="110"/>
  <c r="F17" i="110"/>
  <c r="F16" i="110"/>
  <c r="F15" i="110"/>
  <c r="F14" i="110"/>
  <c r="E9" i="103"/>
  <c r="E7" i="103"/>
  <c r="E44" i="102"/>
  <c r="E6" i="102"/>
  <c r="E21" i="110"/>
  <c r="E20" i="110"/>
  <c r="E19" i="110"/>
  <c r="E18" i="110"/>
  <c r="E17" i="110"/>
  <c r="E16" i="110"/>
  <c r="E15" i="110"/>
  <c r="E14" i="110"/>
  <c r="E13" i="110"/>
  <c r="E12" i="110"/>
  <c r="D9" i="103"/>
  <c r="D7" i="103"/>
  <c r="A1" i="102"/>
  <c r="A1" i="110"/>
  <c r="A1" i="103"/>
  <c r="F31" i="110"/>
  <c r="E31" i="110"/>
  <c r="D31" i="110"/>
  <c r="F7" i="103"/>
  <c r="G2" i="107"/>
  <c r="N17" i="109"/>
  <c r="N15" i="109"/>
  <c r="N13" i="109"/>
  <c r="A6" i="109"/>
  <c r="G5" i="109"/>
  <c r="A6" i="108"/>
  <c r="G5" i="108"/>
  <c r="A6" i="107"/>
  <c r="A1" i="106"/>
  <c r="G136" i="109"/>
  <c r="N135" i="109"/>
  <c r="M135" i="109"/>
  <c r="L135" i="109"/>
  <c r="K135" i="109"/>
  <c r="G133" i="109"/>
  <c r="N132" i="109"/>
  <c r="M132" i="109"/>
  <c r="L132" i="109"/>
  <c r="K132" i="109"/>
  <c r="G130" i="109"/>
  <c r="N129" i="109"/>
  <c r="M129" i="109"/>
  <c r="L129" i="109"/>
  <c r="K129" i="109"/>
  <c r="N125" i="109"/>
  <c r="M125" i="109"/>
  <c r="L125" i="109"/>
  <c r="K125" i="109"/>
  <c r="N123" i="109"/>
  <c r="M123" i="109"/>
  <c r="L123" i="109"/>
  <c r="K123" i="109"/>
  <c r="G123" i="109"/>
  <c r="N121" i="109"/>
  <c r="M121" i="109"/>
  <c r="L121" i="109"/>
  <c r="K121" i="109"/>
  <c r="N117" i="109"/>
  <c r="M117" i="109"/>
  <c r="L117" i="109"/>
  <c r="K117" i="109"/>
  <c r="N115" i="109"/>
  <c r="M115" i="109"/>
  <c r="L115" i="109"/>
  <c r="K115" i="109"/>
  <c r="N113" i="109"/>
  <c r="M113" i="109"/>
  <c r="L113" i="109"/>
  <c r="K113" i="109"/>
  <c r="N111" i="109"/>
  <c r="M111" i="109"/>
  <c r="L111" i="109"/>
  <c r="K111" i="109"/>
  <c r="N109" i="109"/>
  <c r="M109" i="109"/>
  <c r="L109" i="109"/>
  <c r="K109" i="109"/>
  <c r="N107" i="109"/>
  <c r="M107" i="109"/>
  <c r="L107" i="109"/>
  <c r="K107" i="109"/>
  <c r="G105" i="109"/>
  <c r="N103" i="109"/>
  <c r="M103" i="109"/>
  <c r="L103" i="109"/>
  <c r="K103" i="109"/>
  <c r="N101" i="109"/>
  <c r="M101" i="109"/>
  <c r="L101" i="109"/>
  <c r="K101" i="109"/>
  <c r="N99" i="109"/>
  <c r="M99" i="109"/>
  <c r="L99" i="109"/>
  <c r="K99" i="109"/>
  <c r="N97" i="109"/>
  <c r="M97" i="109"/>
  <c r="L97" i="109"/>
  <c r="K97" i="109"/>
  <c r="N95" i="109"/>
  <c r="M95" i="109"/>
  <c r="L95" i="109"/>
  <c r="K95" i="109"/>
  <c r="M93" i="109"/>
  <c r="L93" i="109"/>
  <c r="K93"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M17" i="109"/>
  <c r="L17" i="109"/>
  <c r="K17" i="109"/>
  <c r="M15" i="109"/>
  <c r="L15" i="109"/>
  <c r="K15" i="109"/>
  <c r="M13" i="109"/>
  <c r="L13" i="109"/>
  <c r="K13" i="109"/>
  <c r="N8" i="109"/>
  <c r="G97" i="109" s="1"/>
  <c r="G118" i="108"/>
  <c r="N117" i="108"/>
  <c r="M117" i="108"/>
  <c r="L117" i="108"/>
  <c r="K117" i="108"/>
  <c r="G115" i="108"/>
  <c r="N114" i="108"/>
  <c r="M114" i="108"/>
  <c r="L114" i="108"/>
  <c r="K114" i="108"/>
  <c r="G112" i="108"/>
  <c r="N111" i="108"/>
  <c r="M111" i="108"/>
  <c r="L111" i="108"/>
  <c r="K111" i="108"/>
  <c r="N107" i="108"/>
  <c r="M107" i="108"/>
  <c r="L107" i="108"/>
  <c r="K107" i="108"/>
  <c r="G107" i="108"/>
  <c r="N105" i="108"/>
  <c r="M105" i="108"/>
  <c r="L105" i="108"/>
  <c r="K105" i="108"/>
  <c r="N103" i="108"/>
  <c r="M103" i="108"/>
  <c r="L103" i="108"/>
  <c r="K103" i="108"/>
  <c r="G103" i="108"/>
  <c r="N101" i="108"/>
  <c r="M101" i="108"/>
  <c r="L101" i="108"/>
  <c r="K101" i="108"/>
  <c r="N97" i="108"/>
  <c r="M97" i="108"/>
  <c r="L97" i="108"/>
  <c r="K97" i="108"/>
  <c r="N95" i="108"/>
  <c r="M95" i="108"/>
  <c r="L95" i="108"/>
  <c r="K95" i="108"/>
  <c r="N93" i="108"/>
  <c r="M93" i="108"/>
  <c r="L93" i="108"/>
  <c r="K93" i="108"/>
  <c r="N91" i="108"/>
  <c r="M91" i="108"/>
  <c r="L91" i="108"/>
  <c r="K91" i="108"/>
  <c r="N89" i="108"/>
  <c r="M89" i="108"/>
  <c r="L89" i="108"/>
  <c r="K89" i="108"/>
  <c r="N87" i="108"/>
  <c r="M87" i="108"/>
  <c r="L87" i="108"/>
  <c r="K87" i="108"/>
  <c r="N85" i="108"/>
  <c r="M85" i="108"/>
  <c r="L85" i="108"/>
  <c r="K85" i="108"/>
  <c r="G83" i="108"/>
  <c r="M81" i="108"/>
  <c r="L81" i="108"/>
  <c r="K81" i="108"/>
  <c r="M79" i="108"/>
  <c r="L79" i="108"/>
  <c r="K79" i="108"/>
  <c r="N77" i="108"/>
  <c r="M77" i="108"/>
  <c r="L77" i="108"/>
  <c r="K77" i="108"/>
  <c r="N75" i="108"/>
  <c r="M75" i="108"/>
  <c r="L75" i="108"/>
  <c r="K75" i="108"/>
  <c r="N73" i="108"/>
  <c r="M73" i="108"/>
  <c r="L73" i="108"/>
  <c r="K73" i="108"/>
  <c r="N71" i="108"/>
  <c r="M71" i="108"/>
  <c r="L71" i="108"/>
  <c r="K71" i="108"/>
  <c r="N69" i="108"/>
  <c r="M69" i="108"/>
  <c r="L69" i="108"/>
  <c r="K69" i="108"/>
  <c r="N67" i="108"/>
  <c r="M67" i="108"/>
  <c r="L67" i="108"/>
  <c r="K67" i="108"/>
  <c r="N63" i="108"/>
  <c r="M63" i="108"/>
  <c r="L63" i="108"/>
  <c r="K63" i="108"/>
  <c r="N61" i="108"/>
  <c r="M61" i="108"/>
  <c r="L61" i="108"/>
  <c r="K61" i="108"/>
  <c r="N59" i="108"/>
  <c r="M59" i="108"/>
  <c r="L59" i="108"/>
  <c r="K59" i="108"/>
  <c r="N57" i="108"/>
  <c r="M57" i="108"/>
  <c r="L57" i="108"/>
  <c r="K57" i="108"/>
  <c r="N55" i="108"/>
  <c r="M55" i="108"/>
  <c r="L55" i="108"/>
  <c r="K55" i="108"/>
  <c r="N53" i="108"/>
  <c r="M53" i="108"/>
  <c r="L53" i="108"/>
  <c r="K53" i="108"/>
  <c r="N51" i="108"/>
  <c r="M51" i="108"/>
  <c r="L51" i="108"/>
  <c r="K51" i="108"/>
  <c r="N49" i="108"/>
  <c r="M49" i="108"/>
  <c r="L49" i="108"/>
  <c r="K49" i="108"/>
  <c r="N47" i="108"/>
  <c r="M47" i="108"/>
  <c r="L47" i="108"/>
  <c r="K47" i="108"/>
  <c r="N45" i="108"/>
  <c r="M45" i="108"/>
  <c r="L45" i="108"/>
  <c r="K45" i="108"/>
  <c r="N43" i="108"/>
  <c r="M43" i="108"/>
  <c r="L43" i="108"/>
  <c r="K43" i="108"/>
  <c r="N41" i="108"/>
  <c r="M41" i="108"/>
  <c r="L41" i="108"/>
  <c r="K41" i="108"/>
  <c r="N39" i="108"/>
  <c r="M39" i="108"/>
  <c r="L39" i="108"/>
  <c r="K39" i="108"/>
  <c r="N35" i="108"/>
  <c r="M35" i="108"/>
  <c r="L35" i="108"/>
  <c r="K35" i="108"/>
  <c r="N31" i="108"/>
  <c r="M31" i="108"/>
  <c r="L31" i="108"/>
  <c r="K31" i="108"/>
  <c r="N29" i="108"/>
  <c r="M29" i="108"/>
  <c r="L29" i="108"/>
  <c r="K29" i="108"/>
  <c r="N27" i="108"/>
  <c r="M27" i="108"/>
  <c r="L27" i="108"/>
  <c r="K27" i="108"/>
  <c r="N25" i="108"/>
  <c r="M25" i="108"/>
  <c r="L25" i="108"/>
  <c r="K25" i="108"/>
  <c r="N23" i="108"/>
  <c r="M23" i="108"/>
  <c r="L23" i="108"/>
  <c r="K23" i="108"/>
  <c r="N19" i="108"/>
  <c r="M19" i="108"/>
  <c r="L19" i="108"/>
  <c r="K19" i="108"/>
  <c r="N17" i="108"/>
  <c r="M17" i="108"/>
  <c r="L17" i="108"/>
  <c r="K17" i="108"/>
  <c r="N15" i="108"/>
  <c r="M15" i="108"/>
  <c r="L15" i="108"/>
  <c r="K15" i="108"/>
  <c r="N13" i="108"/>
  <c r="M13" i="108"/>
  <c r="L13" i="108"/>
  <c r="K13" i="108"/>
  <c r="N8" i="108"/>
  <c r="G105" i="108" s="1"/>
  <c r="G39" i="107"/>
  <c r="N38" i="107"/>
  <c r="M38" i="107"/>
  <c r="L38" i="107"/>
  <c r="K38" i="107"/>
  <c r="G36" i="107"/>
  <c r="N35" i="107"/>
  <c r="M35" i="107"/>
  <c r="L35" i="107"/>
  <c r="K35" i="107"/>
  <c r="N31" i="107"/>
  <c r="M31" i="107"/>
  <c r="L31" i="107"/>
  <c r="K31" i="107"/>
  <c r="N29" i="107"/>
  <c r="M29" i="107"/>
  <c r="L29" i="107"/>
  <c r="K29" i="107"/>
  <c r="M27" i="107"/>
  <c r="L27" i="107"/>
  <c r="K27" i="107"/>
  <c r="F27" i="107"/>
  <c r="N27" i="107" s="1"/>
  <c r="N25" i="107"/>
  <c r="M25" i="107"/>
  <c r="L25" i="107"/>
  <c r="K25" i="107"/>
  <c r="F25" i="107"/>
  <c r="N23" i="107"/>
  <c r="M23" i="107"/>
  <c r="L23" i="107"/>
  <c r="K23" i="107"/>
  <c r="N21" i="107"/>
  <c r="M21" i="107"/>
  <c r="L21" i="107"/>
  <c r="K21" i="107"/>
  <c r="G21" i="107"/>
  <c r="N19" i="107"/>
  <c r="M19" i="107"/>
  <c r="L19" i="107"/>
  <c r="K19" i="107"/>
  <c r="N17" i="107"/>
  <c r="M17" i="107"/>
  <c r="L17" i="107"/>
  <c r="K17" i="107"/>
  <c r="N15" i="107"/>
  <c r="M15" i="107"/>
  <c r="L15" i="107"/>
  <c r="K15" i="107"/>
  <c r="N13" i="107"/>
  <c r="M13" i="107"/>
  <c r="L13" i="107"/>
  <c r="K13" i="107"/>
  <c r="N8" i="107"/>
  <c r="G17" i="107" s="1"/>
  <c r="C87" i="106"/>
  <c r="S86" i="106"/>
  <c r="R86" i="106"/>
  <c r="Q86" i="106"/>
  <c r="S85" i="106"/>
  <c r="R85" i="106"/>
  <c r="Q85" i="106"/>
  <c r="G83" i="106"/>
  <c r="G84" i="106" s="1"/>
  <c r="H25" i="106" s="1"/>
  <c r="C83" i="106"/>
  <c r="C88" i="106" s="1"/>
  <c r="W82" i="106"/>
  <c r="V82" i="106"/>
  <c r="S82" i="106"/>
  <c r="R82" i="106"/>
  <c r="Q82" i="106"/>
  <c r="W81" i="106"/>
  <c r="V81" i="106"/>
  <c r="S81" i="106"/>
  <c r="R81" i="106"/>
  <c r="Q81" i="106"/>
  <c r="W80" i="106"/>
  <c r="V80" i="106"/>
  <c r="S80" i="106"/>
  <c r="R80" i="106"/>
  <c r="Q80" i="106"/>
  <c r="W79" i="106"/>
  <c r="V79" i="106"/>
  <c r="S79" i="106"/>
  <c r="R79" i="106"/>
  <c r="H32" i="106" s="1"/>
  <c r="Q79" i="106"/>
  <c r="C75" i="106"/>
  <c r="S74" i="106"/>
  <c r="R74" i="106"/>
  <c r="Q74" i="106"/>
  <c r="S73" i="106"/>
  <c r="R73" i="106"/>
  <c r="Q73" i="106"/>
  <c r="C71" i="106"/>
  <c r="C76" i="106" s="1"/>
  <c r="S70" i="106"/>
  <c r="R70" i="106"/>
  <c r="Q70" i="106"/>
  <c r="S69" i="106"/>
  <c r="R69" i="106"/>
  <c r="Q69" i="106"/>
  <c r="G69" i="106"/>
  <c r="G70" i="106" s="1"/>
  <c r="H24" i="106" s="1"/>
  <c r="W68" i="106"/>
  <c r="V68" i="106"/>
  <c r="S68" i="106"/>
  <c r="R68" i="106"/>
  <c r="Q68" i="106"/>
  <c r="W67" i="106"/>
  <c r="V67" i="106"/>
  <c r="S67" i="106"/>
  <c r="R67" i="106"/>
  <c r="Q67" i="106"/>
  <c r="W66" i="106"/>
  <c r="V66" i="106"/>
  <c r="S66" i="106"/>
  <c r="R66" i="106"/>
  <c r="H31" i="106" s="1"/>
  <c r="Q66" i="106"/>
  <c r="W65" i="106"/>
  <c r="V65"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G34" i="106" s="1"/>
  <c r="W32" i="106"/>
  <c r="V32" i="106"/>
  <c r="S32" i="106"/>
  <c r="R32" i="106"/>
  <c r="Q32" i="106"/>
  <c r="W31" i="106"/>
  <c r="V31" i="106"/>
  <c r="S31" i="106"/>
  <c r="R31" i="106"/>
  <c r="Q31" i="106"/>
  <c r="W30" i="106"/>
  <c r="V30" i="106"/>
  <c r="S30" i="106"/>
  <c r="R30" i="106"/>
  <c r="Q30" i="106"/>
  <c r="W29" i="106"/>
  <c r="V29" i="106"/>
  <c r="S29" i="106"/>
  <c r="R29" i="106"/>
  <c r="Q29" i="106"/>
  <c r="W28" i="106"/>
  <c r="V28" i="106"/>
  <c r="S28" i="106"/>
  <c r="R28" i="106"/>
  <c r="Q28" i="106"/>
  <c r="W27" i="106"/>
  <c r="V27" i="106"/>
  <c r="W26" i="106"/>
  <c r="V26" i="106"/>
  <c r="C26" i="106"/>
  <c r="W25" i="106"/>
  <c r="V25" i="106"/>
  <c r="S25" i="106"/>
  <c r="R25" i="106"/>
  <c r="Q25" i="106"/>
  <c r="W24" i="106"/>
  <c r="V24" i="106"/>
  <c r="S24" i="106"/>
  <c r="R24" i="106"/>
  <c r="Q24" i="106"/>
  <c r="W23" i="106"/>
  <c r="V23" i="106"/>
  <c r="S23" i="106"/>
  <c r="R23" i="106"/>
  <c r="Q23" i="106"/>
  <c r="W22" i="106"/>
  <c r="V22" i="106"/>
  <c r="S22" i="106"/>
  <c r="R22" i="106"/>
  <c r="Q22" i="106"/>
  <c r="W21" i="106"/>
  <c r="V21" i="106"/>
  <c r="S21" i="106"/>
  <c r="R21" i="106"/>
  <c r="Q21" i="106"/>
  <c r="W20" i="106"/>
  <c r="V20" i="106"/>
  <c r="S20" i="106"/>
  <c r="R20" i="106"/>
  <c r="Q20" i="106"/>
  <c r="W19" i="106"/>
  <c r="V19" i="106"/>
  <c r="S19" i="106"/>
  <c r="R19" i="106"/>
  <c r="Q19" i="106"/>
  <c r="W18" i="106"/>
  <c r="V18" i="106"/>
  <c r="S18" i="106"/>
  <c r="R18" i="106"/>
  <c r="Q18" i="106"/>
  <c r="W17" i="106"/>
  <c r="V17" i="106"/>
  <c r="S17" i="106"/>
  <c r="R17" i="106"/>
  <c r="Q17" i="106"/>
  <c r="W16" i="106"/>
  <c r="V16" i="106"/>
  <c r="S16" i="106"/>
  <c r="R16" i="106"/>
  <c r="Q16" i="106"/>
  <c r="W15" i="106"/>
  <c r="V15" i="106"/>
  <c r="S15" i="106"/>
  <c r="R15" i="106"/>
  <c r="Q15" i="106"/>
  <c r="W14" i="106"/>
  <c r="V14" i="106"/>
  <c r="S14" i="106"/>
  <c r="R14" i="106"/>
  <c r="Q14" i="106"/>
  <c r="W13" i="106"/>
  <c r="V13" i="106"/>
  <c r="S13" i="106"/>
  <c r="R13" i="106"/>
  <c r="Q13" i="106"/>
  <c r="W12" i="106"/>
  <c r="V12" i="106"/>
  <c r="S12" i="106"/>
  <c r="R12" i="106"/>
  <c r="Q12" i="106"/>
  <c r="W11" i="106"/>
  <c r="V11" i="106"/>
  <c r="S11" i="106"/>
  <c r="R11" i="106"/>
  <c r="Q11" i="106"/>
  <c r="W10" i="106"/>
  <c r="V10" i="106"/>
  <c r="S10" i="106"/>
  <c r="R10" i="106"/>
  <c r="Q10" i="106"/>
  <c r="W9" i="106"/>
  <c r="V9" i="106"/>
  <c r="S9" i="106"/>
  <c r="R9" i="106"/>
  <c r="Q9" i="106"/>
  <c r="A1" i="105"/>
  <c r="C40" i="105"/>
  <c r="S39" i="105"/>
  <c r="R39" i="105"/>
  <c r="Q39" i="105"/>
  <c r="S38" i="105"/>
  <c r="R38" i="105"/>
  <c r="Q38" i="105"/>
  <c r="S37" i="105"/>
  <c r="R37" i="105"/>
  <c r="Q37" i="105"/>
  <c r="S36" i="105"/>
  <c r="R36" i="105"/>
  <c r="Q36" i="105"/>
  <c r="S35" i="105"/>
  <c r="R35" i="105"/>
  <c r="Q35" i="105"/>
  <c r="C33" i="105"/>
  <c r="S32" i="105"/>
  <c r="R32" i="105"/>
  <c r="Q32" i="105"/>
  <c r="S31" i="105"/>
  <c r="R31" i="105"/>
  <c r="Q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S20" i="105"/>
  <c r="R20" i="105"/>
  <c r="Q20" i="105"/>
  <c r="S19" i="105"/>
  <c r="R19" i="105"/>
  <c r="Q19" i="105"/>
  <c r="C17" i="105"/>
  <c r="S16" i="105"/>
  <c r="R16" i="105"/>
  <c r="Q16" i="105"/>
  <c r="S15" i="105"/>
  <c r="R15" i="105"/>
  <c r="Q15" i="105"/>
  <c r="S14" i="105"/>
  <c r="R14" i="105"/>
  <c r="Q14" i="105"/>
  <c r="G14" i="105"/>
  <c r="G15" i="105" s="1"/>
  <c r="W13" i="105"/>
  <c r="V13" i="105"/>
  <c r="S13" i="105"/>
  <c r="R13" i="105"/>
  <c r="Q13" i="105"/>
  <c r="W12" i="105"/>
  <c r="V12" i="105"/>
  <c r="S12" i="105"/>
  <c r="R12" i="105"/>
  <c r="Q12" i="105"/>
  <c r="W11" i="105"/>
  <c r="V11" i="105"/>
  <c r="S11" i="105"/>
  <c r="R11" i="105"/>
  <c r="Q11" i="105"/>
  <c r="W10" i="105"/>
  <c r="V10" i="105"/>
  <c r="S10" i="105"/>
  <c r="R10" i="105"/>
  <c r="Q10" i="105"/>
  <c r="W9" i="105"/>
  <c r="V9" i="105"/>
  <c r="S9" i="105"/>
  <c r="R9" i="105"/>
  <c r="Q9" i="105"/>
  <c r="A1" i="104"/>
  <c r="C14" i="104"/>
  <c r="C16" i="104" s="1"/>
  <c r="G13" i="104"/>
  <c r="G14" i="104" s="1"/>
  <c r="G16" i="104" s="1"/>
  <c r="C13" i="104"/>
  <c r="W12" i="104"/>
  <c r="V12" i="104"/>
  <c r="S12" i="104"/>
  <c r="R12" i="104"/>
  <c r="Q12" i="104"/>
  <c r="W11" i="104"/>
  <c r="V11" i="104"/>
  <c r="S11" i="104"/>
  <c r="R11" i="104"/>
  <c r="Q11" i="104"/>
  <c r="W10" i="104"/>
  <c r="V10" i="104"/>
  <c r="S10" i="104"/>
  <c r="R10" i="104"/>
  <c r="Q10" i="104"/>
  <c r="H10" i="104"/>
  <c r="W9" i="104"/>
  <c r="V9" i="104"/>
  <c r="S9" i="104"/>
  <c r="R9" i="104"/>
  <c r="Q9" i="104"/>
  <c r="E7" i="104"/>
  <c r="AX10" i="113"/>
  <c r="AX9" i="113"/>
  <c r="AX8" i="113"/>
  <c r="AX7" i="113"/>
  <c r="AX11" i="113"/>
  <c r="O6" i="110" a="1"/>
  <c r="F9" i="103" l="1"/>
  <c r="G91" i="109"/>
  <c r="G93" i="109"/>
  <c r="C62" i="106"/>
  <c r="C89" i="106" s="1"/>
  <c r="E6" i="103" s="1"/>
  <c r="E8" i="103" s="1"/>
  <c r="E11" i="103" s="1"/>
  <c r="G2" i="109"/>
  <c r="H30" i="106"/>
  <c r="H27" i="106" s="1"/>
  <c r="H6" i="106"/>
  <c r="G67" i="108"/>
  <c r="G23" i="108"/>
  <c r="G59" i="108"/>
  <c r="G85" i="108"/>
  <c r="G79" i="108"/>
  <c r="G29" i="108"/>
  <c r="G13" i="108"/>
  <c r="G81" i="108"/>
  <c r="G55" i="108"/>
  <c r="G27" i="108"/>
  <c r="G63" i="108"/>
  <c r="G49" i="108"/>
  <c r="G97" i="108"/>
  <c r="G15" i="108"/>
  <c r="G39" i="108"/>
  <c r="G73" i="108"/>
  <c r="G17" i="108"/>
  <c r="G43" i="108"/>
  <c r="G77" i="108"/>
  <c r="G47" i="108"/>
  <c r="G91" i="108"/>
  <c r="G42" i="105"/>
  <c r="C41" i="105"/>
  <c r="G2" i="108"/>
  <c r="H6" i="105"/>
  <c r="H22" i="105"/>
  <c r="F7" i="102"/>
  <c r="F5" i="102" s="1"/>
  <c r="E7" i="102"/>
  <c r="E45" i="102" s="1"/>
  <c r="E46" i="102" s="1"/>
  <c r="E24" i="110"/>
  <c r="F24" i="110"/>
  <c r="G13" i="109"/>
  <c r="G15" i="109"/>
  <c r="G17" i="109"/>
  <c r="O6" i="110"/>
  <c r="D5" i="102"/>
  <c r="D45" i="102"/>
  <c r="D46" i="102"/>
  <c r="C8" i="103"/>
  <c r="G35" i="109"/>
  <c r="G55" i="109"/>
  <c r="G73" i="109"/>
  <c r="G115" i="109"/>
  <c r="G29" i="109"/>
  <c r="G49" i="109"/>
  <c r="G65" i="109"/>
  <c r="G85" i="109"/>
  <c r="G101" i="109"/>
  <c r="G109" i="109"/>
  <c r="G23" i="109"/>
  <c r="G41" i="109"/>
  <c r="G59" i="109"/>
  <c r="G77" i="109"/>
  <c r="G95" i="109"/>
  <c r="G121" i="109"/>
  <c r="G33" i="109"/>
  <c r="G53" i="109"/>
  <c r="G71" i="109"/>
  <c r="G89" i="109"/>
  <c r="G113" i="109"/>
  <c r="G27" i="109"/>
  <c r="G45" i="109"/>
  <c r="G63" i="109"/>
  <c r="G83" i="109"/>
  <c r="G99" i="109"/>
  <c r="G107" i="109"/>
  <c r="G125" i="109"/>
  <c r="G19" i="109"/>
  <c r="G39" i="109"/>
  <c r="G57" i="109"/>
  <c r="G75" i="109"/>
  <c r="G117" i="109"/>
  <c r="G31" i="109"/>
  <c r="G51" i="109"/>
  <c r="G69" i="109"/>
  <c r="G87" i="109"/>
  <c r="G103" i="109"/>
  <c r="G111" i="109"/>
  <c r="G25" i="109"/>
  <c r="G43" i="109"/>
  <c r="G61" i="109"/>
  <c r="G79" i="109"/>
  <c r="G35" i="108"/>
  <c r="G53" i="108"/>
  <c r="G71" i="108"/>
  <c r="G95" i="108"/>
  <c r="G19" i="108"/>
  <c r="G41" i="108"/>
  <c r="G57" i="108"/>
  <c r="G75" i="108"/>
  <c r="G101" i="108"/>
  <c r="G89" i="108"/>
  <c r="G31" i="108"/>
  <c r="G51" i="108"/>
  <c r="G69" i="108"/>
  <c r="G93" i="108"/>
  <c r="G25" i="108"/>
  <c r="G45" i="108"/>
  <c r="G61" i="108"/>
  <c r="G87" i="108"/>
  <c r="G15" i="107"/>
  <c r="G31" i="107"/>
  <c r="G19" i="107"/>
  <c r="G13" i="107"/>
  <c r="G29" i="107"/>
  <c r="G23" i="107"/>
  <c r="H17" i="106"/>
  <c r="H18" i="106"/>
  <c r="H19" i="106"/>
  <c r="H20" i="106"/>
  <c r="G89" i="106"/>
  <c r="H23" i="106"/>
  <c r="H21" i="106"/>
  <c r="H22" i="106"/>
  <c r="H18" i="105"/>
  <c r="C42" i="105"/>
  <c r="H17" i="105"/>
  <c r="H19" i="105"/>
  <c r="AZ24" i="43"/>
  <c r="AY24" i="43"/>
  <c r="AZ23" i="43"/>
  <c r="AY23" i="43"/>
  <c r="AZ22" i="43"/>
  <c r="AY22" i="43"/>
  <c r="AZ21" i="43"/>
  <c r="AY21" i="43"/>
  <c r="AZ20" i="43"/>
  <c r="AY20" i="43"/>
  <c r="AZ19" i="43"/>
  <c r="AY19" i="43"/>
  <c r="AZ18" i="43"/>
  <c r="AY18" i="43"/>
  <c r="AZ17" i="43"/>
  <c r="AY17" i="43"/>
  <c r="AZ16" i="43"/>
  <c r="AY16" i="43"/>
  <c r="AZ15" i="43"/>
  <c r="AY15" i="43"/>
  <c r="AZ14" i="43"/>
  <c r="AY14" i="43"/>
  <c r="AZ13" i="43"/>
  <c r="AY13" i="43"/>
  <c r="AZ12" i="43"/>
  <c r="AY12" i="43"/>
  <c r="AZ11" i="43"/>
  <c r="AY11" i="43"/>
  <c r="AZ10" i="43"/>
  <c r="AY10" i="43"/>
  <c r="AZ9" i="43"/>
  <c r="AY9" i="43"/>
  <c r="AZ8" i="43"/>
  <c r="AY8" i="43"/>
  <c r="AG25" i="43"/>
  <c r="AH25" i="43"/>
  <c r="H24" i="43"/>
  <c r="G24" i="43"/>
  <c r="H23" i="43"/>
  <c r="G23" i="43"/>
  <c r="H22" i="43"/>
  <c r="G22" i="43"/>
  <c r="H21" i="43"/>
  <c r="G21" i="43"/>
  <c r="H20" i="43"/>
  <c r="G20" i="43"/>
  <c r="H19" i="43"/>
  <c r="G19" i="43"/>
  <c r="H18" i="43"/>
  <c r="G18" i="43"/>
  <c r="H17" i="43"/>
  <c r="G17" i="43"/>
  <c r="H16" i="43"/>
  <c r="G16" i="43"/>
  <c r="H15" i="43"/>
  <c r="G15" i="43"/>
  <c r="H14" i="43"/>
  <c r="G14" i="43"/>
  <c r="H13" i="43"/>
  <c r="G13" i="43"/>
  <c r="H12" i="43"/>
  <c r="G12" i="43"/>
  <c r="H11" i="43"/>
  <c r="G11" i="43"/>
  <c r="H10" i="43"/>
  <c r="G10" i="43"/>
  <c r="H9" i="43"/>
  <c r="G9" i="43"/>
  <c r="H8" i="43"/>
  <c r="G8" i="43"/>
  <c r="B9" i="65"/>
  <c r="G9" i="73"/>
  <c r="H9" i="73"/>
  <c r="D7" i="73"/>
  <c r="D8" i="73"/>
  <c r="D9" i="73"/>
  <c r="C7" i="73"/>
  <c r="C8" i="73"/>
  <c r="C9" i="73"/>
  <c r="AD23" i="15"/>
  <c r="B7" i="9"/>
  <c r="B8" i="9"/>
  <c r="B9" i="9"/>
  <c r="B6" i="9"/>
  <c r="A7" i="9"/>
  <c r="A8" i="9"/>
  <c r="A9" i="9"/>
  <c r="A6" i="9"/>
  <c r="A12" i="53"/>
  <c r="A13" i="53"/>
  <c r="A14" i="53"/>
  <c r="A15" i="53"/>
  <c r="A16" i="53"/>
  <c r="C12" i="53"/>
  <c r="C13" i="53"/>
  <c r="C14" i="53"/>
  <c r="C15" i="53"/>
  <c r="C16" i="53"/>
  <c r="B15" i="65"/>
  <c r="B14" i="65"/>
  <c r="H26" i="112"/>
  <c r="H25" i="112"/>
  <c r="C25" i="11"/>
  <c r="D25" i="11"/>
  <c r="E25" i="11"/>
  <c r="F25" i="11"/>
  <c r="G25" i="11"/>
  <c r="H25" i="11"/>
  <c r="I25" i="11"/>
  <c r="J25" i="11"/>
  <c r="K25" i="11"/>
  <c r="L25" i="11"/>
  <c r="C9" i="11"/>
  <c r="D9" i="11"/>
  <c r="E9" i="11"/>
  <c r="F9" i="11"/>
  <c r="G9" i="11"/>
  <c r="H9" i="11"/>
  <c r="I9" i="11"/>
  <c r="J9" i="11"/>
  <c r="C10" i="11"/>
  <c r="D10" i="11"/>
  <c r="E10" i="11"/>
  <c r="F10" i="11"/>
  <c r="G10" i="11"/>
  <c r="H10" i="11"/>
  <c r="I10" i="11"/>
  <c r="J10" i="11"/>
  <c r="H16" i="106" l="1"/>
  <c r="E10" i="103"/>
  <c r="F45" i="102"/>
  <c r="F46" i="102" s="1"/>
  <c r="F230" i="47"/>
  <c r="E5" i="102"/>
  <c r="C241" i="47"/>
  <c r="D6" i="103"/>
  <c r="C11" i="103"/>
  <c r="C10" i="103"/>
  <c r="H14" i="106"/>
  <c r="H15" i="105"/>
  <c r="G25" i="43"/>
  <c r="H25" i="43"/>
  <c r="AQ8" i="113"/>
  <c r="AQ9" i="113"/>
  <c r="AQ10" i="113"/>
  <c r="Q11" i="113"/>
  <c r="R11" i="113"/>
  <c r="AC11" i="113"/>
  <c r="AD11" i="113"/>
  <c r="AE11" i="113"/>
  <c r="AF11" i="113"/>
  <c r="AG11" i="113"/>
  <c r="AH11" i="113"/>
  <c r="AI11" i="113"/>
  <c r="AJ11" i="113"/>
  <c r="AK11" i="113"/>
  <c r="AL11" i="113"/>
  <c r="AM11" i="113"/>
  <c r="AN11" i="113"/>
  <c r="AB11" i="113"/>
  <c r="AA11" i="113"/>
  <c r="AO11" i="113"/>
  <c r="AP11" i="113"/>
  <c r="C7" i="113"/>
  <c r="O7" i="113"/>
  <c r="O11" i="113" s="1"/>
  <c r="P7" i="113"/>
  <c r="P11" i="113" s="1"/>
  <c r="D7" i="113"/>
  <c r="E7" i="113"/>
  <c r="F7" i="113"/>
  <c r="G7" i="113"/>
  <c r="H7" i="113"/>
  <c r="I7" i="113"/>
  <c r="J7" i="113"/>
  <c r="K7" i="113"/>
  <c r="L7" i="113"/>
  <c r="M7" i="113"/>
  <c r="N7" i="113"/>
  <c r="C8" i="113"/>
  <c r="D8" i="113"/>
  <c r="E8" i="113"/>
  <c r="F8" i="113"/>
  <c r="G8" i="113"/>
  <c r="H8" i="113"/>
  <c r="I8" i="113"/>
  <c r="J8" i="113"/>
  <c r="K8" i="113"/>
  <c r="L8" i="113"/>
  <c r="M8" i="113"/>
  <c r="N8" i="113"/>
  <c r="C9" i="113"/>
  <c r="D9" i="113"/>
  <c r="E9" i="113"/>
  <c r="F9" i="113"/>
  <c r="G9" i="113"/>
  <c r="H9" i="113"/>
  <c r="I9" i="113"/>
  <c r="J9" i="113"/>
  <c r="K9" i="113"/>
  <c r="L9" i="113"/>
  <c r="M9" i="113"/>
  <c r="N9" i="113"/>
  <c r="F241" i="47" l="1"/>
  <c r="D8" i="103"/>
  <c r="F6" i="103"/>
  <c r="T9" i="113"/>
  <c r="T7" i="113"/>
  <c r="S9" i="113"/>
  <c r="T8" i="113"/>
  <c r="S8" i="113"/>
  <c r="S7" i="113"/>
  <c r="AQ7" i="113"/>
  <c r="AR7" i="113"/>
  <c r="AR8" i="113"/>
  <c r="AR9" i="113"/>
  <c r="B10" i="113"/>
  <c r="A10" i="113"/>
  <c r="B9" i="113"/>
  <c r="A9" i="113"/>
  <c r="B8" i="113"/>
  <c r="A8" i="113"/>
  <c r="B7" i="113"/>
  <c r="A7" i="113"/>
  <c r="D11" i="103" l="1"/>
  <c r="D10" i="103"/>
  <c r="F8" i="103"/>
  <c r="AQ11" i="113"/>
  <c r="C9" i="9"/>
  <c r="C8" i="9"/>
  <c r="C6" i="9"/>
  <c r="C7" i="9"/>
  <c r="E15" i="46"/>
  <c r="E14" i="46"/>
  <c r="C14" i="46"/>
  <c r="C15" i="46"/>
  <c r="B15" i="46"/>
  <c r="B14" i="46"/>
  <c r="A15" i="46"/>
  <c r="A14" i="46"/>
  <c r="C6" i="35"/>
  <c r="C5" i="35"/>
  <c r="K18" i="53"/>
  <c r="J18" i="53"/>
  <c r="I18" i="53"/>
  <c r="H18" i="53"/>
  <c r="G18" i="53"/>
  <c r="F18" i="53"/>
  <c r="E18" i="53"/>
  <c r="D18" i="53"/>
  <c r="AJ26" i="11"/>
  <c r="AI26" i="11"/>
  <c r="AH26" i="11"/>
  <c r="AG26" i="11"/>
  <c r="AF26" i="11"/>
  <c r="AE26" i="11"/>
  <c r="AD26" i="11"/>
  <c r="AC26" i="11"/>
  <c r="AB26" i="11"/>
  <c r="AA26" i="11"/>
  <c r="AH11" i="11"/>
  <c r="AG11" i="11"/>
  <c r="AF11" i="11"/>
  <c r="AE11" i="11"/>
  <c r="AD11" i="11"/>
  <c r="AC11" i="11"/>
  <c r="AB11" i="11"/>
  <c r="AA11" i="11"/>
  <c r="C12" i="23"/>
  <c r="C13" i="23"/>
  <c r="K56" i="47"/>
  <c r="K59" i="47"/>
  <c r="AQ5" i="113"/>
  <c r="F10" i="103" l="1"/>
  <c r="C4" i="103"/>
  <c r="T18" i="53"/>
  <c r="A25" i="8"/>
  <c r="A26" i="8"/>
  <c r="F6" i="15"/>
  <c r="F7" i="15"/>
  <c r="F8" i="15"/>
  <c r="F9" i="15"/>
  <c r="F10" i="15"/>
  <c r="F11" i="15"/>
  <c r="F12" i="15"/>
  <c r="F13" i="15"/>
  <c r="F14" i="15"/>
  <c r="F15" i="15"/>
  <c r="F16" i="15"/>
  <c r="F17" i="15"/>
  <c r="F18" i="15"/>
  <c r="F19" i="15"/>
  <c r="F20" i="15"/>
  <c r="F21" i="15"/>
  <c r="F22" i="15"/>
  <c r="AI7" i="15"/>
  <c r="AI8" i="15"/>
  <c r="AI9" i="15"/>
  <c r="AI10" i="15"/>
  <c r="AI11" i="15"/>
  <c r="AI12" i="15"/>
  <c r="AI13" i="15"/>
  <c r="AI14" i="15"/>
  <c r="AI15" i="15"/>
  <c r="AI16" i="15"/>
  <c r="AI17" i="15"/>
  <c r="AI18" i="15"/>
  <c r="AI19" i="15"/>
  <c r="AI20" i="15"/>
  <c r="AI21" i="15"/>
  <c r="AI22" i="15"/>
  <c r="AI6" i="15"/>
  <c r="AR10" i="113"/>
  <c r="N10" i="113"/>
  <c r="N11" i="113" s="1"/>
  <c r="M10" i="113"/>
  <c r="M11" i="113" s="1"/>
  <c r="L10" i="113"/>
  <c r="L11" i="113" s="1"/>
  <c r="K10" i="113"/>
  <c r="K11" i="113" s="1"/>
  <c r="J10" i="113"/>
  <c r="J11" i="113" s="1"/>
  <c r="I10" i="113"/>
  <c r="I11" i="113" s="1"/>
  <c r="H10" i="113"/>
  <c r="H11" i="113" s="1"/>
  <c r="G10" i="113"/>
  <c r="G11" i="113" s="1"/>
  <c r="F10" i="113"/>
  <c r="F11" i="113" s="1"/>
  <c r="E10" i="113"/>
  <c r="E11" i="113" s="1"/>
  <c r="D10" i="113"/>
  <c r="C10" i="113"/>
  <c r="C22" i="63"/>
  <c r="C23" i="63"/>
  <c r="C24" i="63"/>
  <c r="C15" i="63"/>
  <c r="C16" i="63"/>
  <c r="C17" i="63"/>
  <c r="C8" i="63"/>
  <c r="C9" i="63"/>
  <c r="C10" i="63"/>
  <c r="A7" i="31"/>
  <c r="A8" i="31"/>
  <c r="A9" i="31"/>
  <c r="A10" i="31"/>
  <c r="A11" i="31"/>
  <c r="A12" i="31"/>
  <c r="A13" i="31"/>
  <c r="A14" i="31"/>
  <c r="A15" i="31"/>
  <c r="A16" i="31"/>
  <c r="A17" i="31"/>
  <c r="A18" i="31"/>
  <c r="A19" i="31"/>
  <c r="A20" i="31"/>
  <c r="A21" i="31"/>
  <c r="A22" i="31"/>
  <c r="B7" i="31"/>
  <c r="B8" i="31"/>
  <c r="B9" i="31"/>
  <c r="B10" i="31"/>
  <c r="B11" i="31"/>
  <c r="B12" i="31"/>
  <c r="B13" i="31"/>
  <c r="B14" i="31"/>
  <c r="B15" i="31"/>
  <c r="B16" i="31"/>
  <c r="B17" i="31"/>
  <c r="B18" i="31"/>
  <c r="B19" i="31"/>
  <c r="B20" i="31"/>
  <c r="B21" i="31"/>
  <c r="B22" i="31"/>
  <c r="A7" i="33"/>
  <c r="A8" i="33"/>
  <c r="A9" i="33"/>
  <c r="A10" i="33"/>
  <c r="A11" i="33"/>
  <c r="A12" i="33"/>
  <c r="A13" i="33"/>
  <c r="A14" i="33"/>
  <c r="A15" i="33"/>
  <c r="A16" i="33"/>
  <c r="A17" i="33"/>
  <c r="A18" i="33"/>
  <c r="A19" i="33"/>
  <c r="A20" i="33"/>
  <c r="A21" i="33"/>
  <c r="A22" i="33"/>
  <c r="B7" i="33"/>
  <c r="B8" i="33"/>
  <c r="B9" i="33"/>
  <c r="B10" i="33"/>
  <c r="B11" i="33"/>
  <c r="B12" i="33"/>
  <c r="B13" i="33"/>
  <c r="B14" i="33"/>
  <c r="B15" i="33"/>
  <c r="B16" i="33"/>
  <c r="B17" i="33"/>
  <c r="B18" i="33"/>
  <c r="B19" i="33"/>
  <c r="B20" i="33"/>
  <c r="B21" i="33"/>
  <c r="B22" i="33"/>
  <c r="E7" i="48"/>
  <c r="E8" i="48"/>
  <c r="E9" i="48"/>
  <c r="E10" i="48"/>
  <c r="E11" i="48"/>
  <c r="E12" i="48"/>
  <c r="E13" i="48"/>
  <c r="E14" i="48"/>
  <c r="E15" i="48"/>
  <c r="E16" i="48"/>
  <c r="E17" i="48"/>
  <c r="E18" i="48"/>
  <c r="E19" i="48"/>
  <c r="E20" i="48"/>
  <c r="E21" i="48"/>
  <c r="E22" i="48"/>
  <c r="O8" i="4"/>
  <c r="F9" i="30" s="1"/>
  <c r="P8" i="4"/>
  <c r="O9" i="4"/>
  <c r="O23" i="4" s="1"/>
  <c r="P9" i="4"/>
  <c r="O10" i="4"/>
  <c r="F11" i="30" s="1"/>
  <c r="P10" i="4"/>
  <c r="O11" i="4"/>
  <c r="F12" i="30" s="1"/>
  <c r="P11" i="4"/>
  <c r="K12" i="30" s="1"/>
  <c r="O12" i="4"/>
  <c r="F13" i="30" s="1"/>
  <c r="P12" i="4"/>
  <c r="K13" i="30" s="1"/>
  <c r="O13" i="4"/>
  <c r="F14" i="30" s="1"/>
  <c r="P13" i="4"/>
  <c r="K14" i="30" s="1"/>
  <c r="O14" i="4"/>
  <c r="P14" i="4"/>
  <c r="O15" i="4"/>
  <c r="F16" i="30" s="1"/>
  <c r="P15" i="4"/>
  <c r="O16" i="4"/>
  <c r="P16" i="4"/>
  <c r="K17" i="30" s="1"/>
  <c r="O17" i="4"/>
  <c r="F18" i="30" s="1"/>
  <c r="P17" i="4"/>
  <c r="K18" i="30" s="1"/>
  <c r="O18" i="4"/>
  <c r="F19" i="30" s="1"/>
  <c r="P18" i="4"/>
  <c r="K19" i="30" s="1"/>
  <c r="O19" i="4"/>
  <c r="P19" i="4"/>
  <c r="O20" i="4"/>
  <c r="P20" i="4"/>
  <c r="K21" i="30" s="1"/>
  <c r="O21" i="4"/>
  <c r="F22" i="30" s="1"/>
  <c r="P21" i="4"/>
  <c r="K22" i="30" s="1"/>
  <c r="O22" i="4"/>
  <c r="P22" i="4"/>
  <c r="F248" i="47"/>
  <c r="A13" i="73"/>
  <c r="A7" i="85"/>
  <c r="B7" i="85"/>
  <c r="A8" i="85"/>
  <c r="B8" i="85"/>
  <c r="A9" i="85"/>
  <c r="B9" i="85"/>
  <c r="A10" i="85"/>
  <c r="B10" i="85"/>
  <c r="A11" i="85"/>
  <c r="B11" i="85"/>
  <c r="A12" i="85"/>
  <c r="B12" i="85"/>
  <c r="A13" i="85"/>
  <c r="B13" i="85"/>
  <c r="A14" i="85"/>
  <c r="B14" i="85"/>
  <c r="A15" i="85"/>
  <c r="B15" i="85"/>
  <c r="A16" i="85"/>
  <c r="B16" i="85"/>
  <c r="A17" i="85"/>
  <c r="B17" i="85"/>
  <c r="A18" i="85"/>
  <c r="B18" i="85"/>
  <c r="A19" i="85"/>
  <c r="B19" i="85"/>
  <c r="A20" i="85"/>
  <c r="B20" i="85"/>
  <c r="A21" i="85"/>
  <c r="B21" i="85"/>
  <c r="A22" i="85"/>
  <c r="B22" i="85"/>
  <c r="B7" i="64"/>
  <c r="B8" i="64"/>
  <c r="B9" i="64"/>
  <c r="B10" i="64"/>
  <c r="B11" i="64"/>
  <c r="B12" i="64"/>
  <c r="B13" i="64"/>
  <c r="B14" i="64"/>
  <c r="B15" i="64"/>
  <c r="B16" i="64"/>
  <c r="B17" i="64"/>
  <c r="B18" i="64"/>
  <c r="B19" i="64"/>
  <c r="B20" i="64"/>
  <c r="B21" i="64"/>
  <c r="B22" i="64"/>
  <c r="A7" i="64"/>
  <c r="A8" i="64"/>
  <c r="A9" i="64"/>
  <c r="A10" i="64"/>
  <c r="A11" i="64"/>
  <c r="A12" i="64"/>
  <c r="A13" i="64"/>
  <c r="A14" i="64"/>
  <c r="A15" i="64"/>
  <c r="A16" i="64"/>
  <c r="A17" i="64"/>
  <c r="A18" i="64"/>
  <c r="A19" i="64"/>
  <c r="A20" i="64"/>
  <c r="A21" i="64"/>
  <c r="A22" i="64"/>
  <c r="B7" i="48"/>
  <c r="B8" i="48"/>
  <c r="B9" i="48"/>
  <c r="B10" i="48"/>
  <c r="B11" i="48"/>
  <c r="B12" i="48"/>
  <c r="B13" i="48"/>
  <c r="B14" i="48"/>
  <c r="B15" i="48"/>
  <c r="B16" i="48"/>
  <c r="B17" i="48"/>
  <c r="B18" i="48"/>
  <c r="B19" i="48"/>
  <c r="B20" i="48"/>
  <c r="B21" i="48"/>
  <c r="B22" i="48"/>
  <c r="A7" i="48"/>
  <c r="A8" i="48"/>
  <c r="A9" i="48"/>
  <c r="A10" i="48"/>
  <c r="A11" i="48"/>
  <c r="A12" i="48"/>
  <c r="A13" i="48"/>
  <c r="A14" i="48"/>
  <c r="A15" i="48"/>
  <c r="A16" i="48"/>
  <c r="A17" i="48"/>
  <c r="A18" i="48"/>
  <c r="A19" i="48"/>
  <c r="A20" i="48"/>
  <c r="A21" i="48"/>
  <c r="A22" i="48"/>
  <c r="B7" i="45"/>
  <c r="B8" i="45"/>
  <c r="B9" i="45"/>
  <c r="B10" i="45"/>
  <c r="B11" i="45"/>
  <c r="B12" i="45"/>
  <c r="B13" i="45"/>
  <c r="B14" i="45"/>
  <c r="B15" i="45"/>
  <c r="B16" i="45"/>
  <c r="B17" i="45"/>
  <c r="B18" i="45"/>
  <c r="B19" i="45"/>
  <c r="B20" i="45"/>
  <c r="B21" i="45"/>
  <c r="B22" i="45"/>
  <c r="A7" i="45"/>
  <c r="A8" i="45"/>
  <c r="A9" i="45"/>
  <c r="A10" i="45"/>
  <c r="A11" i="45"/>
  <c r="A12" i="45"/>
  <c r="A13" i="45"/>
  <c r="A14" i="45"/>
  <c r="A15" i="45"/>
  <c r="A16" i="45"/>
  <c r="A17" i="45"/>
  <c r="A18" i="45"/>
  <c r="A19" i="45"/>
  <c r="A20" i="45"/>
  <c r="A21" i="45"/>
  <c r="A22" i="45"/>
  <c r="B7" i="44"/>
  <c r="B8" i="44"/>
  <c r="B9" i="44"/>
  <c r="B10" i="44"/>
  <c r="B11" i="44"/>
  <c r="B12" i="44"/>
  <c r="B13" i="44"/>
  <c r="B14" i="44"/>
  <c r="B15" i="44"/>
  <c r="B16" i="44"/>
  <c r="B17" i="44"/>
  <c r="B18" i="44"/>
  <c r="B19" i="44"/>
  <c r="B20" i="44"/>
  <c r="B21" i="44"/>
  <c r="B22" i="44"/>
  <c r="A7" i="44"/>
  <c r="A8" i="44"/>
  <c r="A9" i="44"/>
  <c r="A10" i="44"/>
  <c r="A11" i="44"/>
  <c r="A12" i="44"/>
  <c r="A13" i="44"/>
  <c r="A14" i="44"/>
  <c r="A15" i="44"/>
  <c r="A16" i="44"/>
  <c r="A17" i="44"/>
  <c r="A18" i="44"/>
  <c r="A19" i="44"/>
  <c r="A20" i="44"/>
  <c r="A21" i="44"/>
  <c r="A22" i="44"/>
  <c r="B7" i="29"/>
  <c r="B8" i="29"/>
  <c r="B9" i="29"/>
  <c r="B10" i="29"/>
  <c r="B11" i="29"/>
  <c r="B12" i="29"/>
  <c r="B13" i="29"/>
  <c r="B14" i="29"/>
  <c r="B15" i="29"/>
  <c r="B16" i="29"/>
  <c r="B17" i="29"/>
  <c r="B18" i="29"/>
  <c r="B19" i="29"/>
  <c r="B20" i="29"/>
  <c r="B21" i="29"/>
  <c r="B22" i="29"/>
  <c r="A7" i="29"/>
  <c r="A8" i="29"/>
  <c r="A9" i="29"/>
  <c r="A10" i="29"/>
  <c r="A11" i="29"/>
  <c r="A12" i="29"/>
  <c r="A13" i="29"/>
  <c r="A14" i="29"/>
  <c r="A15" i="29"/>
  <c r="A16" i="29"/>
  <c r="A17" i="29"/>
  <c r="A18" i="29"/>
  <c r="A19" i="29"/>
  <c r="A20" i="29"/>
  <c r="A21" i="29"/>
  <c r="A22" i="29"/>
  <c r="B9" i="32"/>
  <c r="B10" i="32"/>
  <c r="B11" i="32"/>
  <c r="B12" i="32"/>
  <c r="B13" i="32"/>
  <c r="B14" i="32"/>
  <c r="B15" i="32"/>
  <c r="B16" i="32"/>
  <c r="B17" i="32"/>
  <c r="B18" i="32"/>
  <c r="B19" i="32"/>
  <c r="B20" i="32"/>
  <c r="B21" i="32"/>
  <c r="B22" i="32"/>
  <c r="B23" i="32"/>
  <c r="B24" i="32"/>
  <c r="A9" i="32"/>
  <c r="A10" i="32"/>
  <c r="A11" i="32"/>
  <c r="A12" i="32"/>
  <c r="A13" i="32"/>
  <c r="A14" i="32"/>
  <c r="A15" i="32"/>
  <c r="A16" i="32"/>
  <c r="A17" i="32"/>
  <c r="A18" i="32"/>
  <c r="A19" i="32"/>
  <c r="A20" i="32"/>
  <c r="A21" i="32"/>
  <c r="A22" i="32"/>
  <c r="A23" i="32"/>
  <c r="A24" i="32"/>
  <c r="B8" i="30"/>
  <c r="B9" i="30"/>
  <c r="B10" i="30"/>
  <c r="B11" i="30"/>
  <c r="B12" i="30"/>
  <c r="B13" i="30"/>
  <c r="B14" i="30"/>
  <c r="B15" i="30"/>
  <c r="B16" i="30"/>
  <c r="B17" i="30"/>
  <c r="B18" i="30"/>
  <c r="B19" i="30"/>
  <c r="B20" i="30"/>
  <c r="B21" i="30"/>
  <c r="B22" i="30"/>
  <c r="B23" i="30"/>
  <c r="A8" i="30"/>
  <c r="A9" i="30"/>
  <c r="A10" i="30"/>
  <c r="A11" i="30"/>
  <c r="A12" i="30"/>
  <c r="A13" i="30"/>
  <c r="A14" i="30"/>
  <c r="A15" i="30"/>
  <c r="A16" i="30"/>
  <c r="A17" i="30"/>
  <c r="A18" i="30"/>
  <c r="A19" i="30"/>
  <c r="A20" i="30"/>
  <c r="A21" i="30"/>
  <c r="A22" i="30"/>
  <c r="A23" i="30"/>
  <c r="B7" i="58"/>
  <c r="B8" i="58"/>
  <c r="B9" i="58"/>
  <c r="B10" i="58"/>
  <c r="B11" i="58"/>
  <c r="B12" i="58"/>
  <c r="B13" i="58"/>
  <c r="B14" i="58"/>
  <c r="B15" i="58"/>
  <c r="B16" i="58"/>
  <c r="B17" i="58"/>
  <c r="B18" i="58"/>
  <c r="B19" i="58"/>
  <c r="B20" i="58"/>
  <c r="B21" i="58"/>
  <c r="B22" i="58"/>
  <c r="A7" i="58"/>
  <c r="A8" i="58"/>
  <c r="A9" i="58"/>
  <c r="A10" i="58"/>
  <c r="A11" i="58"/>
  <c r="A12" i="58"/>
  <c r="A13" i="58"/>
  <c r="A14" i="58"/>
  <c r="A15" i="58"/>
  <c r="A16" i="58"/>
  <c r="A17" i="58"/>
  <c r="A18" i="58"/>
  <c r="A19" i="58"/>
  <c r="A20" i="58"/>
  <c r="A21" i="58"/>
  <c r="A22" i="58"/>
  <c r="B7" i="14"/>
  <c r="B8" i="14"/>
  <c r="B9" i="14"/>
  <c r="B10" i="14"/>
  <c r="B11" i="14"/>
  <c r="B12" i="14"/>
  <c r="B13" i="14"/>
  <c r="B14" i="14"/>
  <c r="B15" i="14"/>
  <c r="B16" i="14"/>
  <c r="B17" i="14"/>
  <c r="B18" i="14"/>
  <c r="B19" i="14"/>
  <c r="B20" i="14"/>
  <c r="B21" i="14"/>
  <c r="B22" i="14"/>
  <c r="A7" i="14"/>
  <c r="A8" i="14"/>
  <c r="A9" i="14"/>
  <c r="A10" i="14"/>
  <c r="A11" i="14"/>
  <c r="A12" i="14"/>
  <c r="A13" i="14"/>
  <c r="A14" i="14"/>
  <c r="A15" i="14"/>
  <c r="A16" i="14"/>
  <c r="A17" i="14"/>
  <c r="A18" i="14"/>
  <c r="A19" i="14"/>
  <c r="A20" i="14"/>
  <c r="A21" i="14"/>
  <c r="A22" i="14"/>
  <c r="A23" i="14"/>
  <c r="A24" i="14"/>
  <c r="A25" i="14"/>
  <c r="B7" i="15"/>
  <c r="B8" i="15"/>
  <c r="B9" i="15"/>
  <c r="B10" i="15"/>
  <c r="B11" i="15"/>
  <c r="B12" i="15"/>
  <c r="B13" i="15"/>
  <c r="B14" i="15"/>
  <c r="B15" i="15"/>
  <c r="B16" i="15"/>
  <c r="B17" i="15"/>
  <c r="B18" i="15"/>
  <c r="B19" i="15"/>
  <c r="B20" i="15"/>
  <c r="B21" i="15"/>
  <c r="B22" i="15"/>
  <c r="A7" i="15"/>
  <c r="A8" i="15"/>
  <c r="A9" i="15"/>
  <c r="A10" i="15"/>
  <c r="A11" i="15"/>
  <c r="A12" i="15"/>
  <c r="A13" i="15"/>
  <c r="A14" i="15"/>
  <c r="A15" i="15"/>
  <c r="A16" i="15"/>
  <c r="A17" i="15"/>
  <c r="A18" i="15"/>
  <c r="A19" i="15"/>
  <c r="A20" i="15"/>
  <c r="A21" i="15"/>
  <c r="A22" i="15"/>
  <c r="A23" i="15"/>
  <c r="A24" i="15"/>
  <c r="A25" i="15"/>
  <c r="B9" i="43"/>
  <c r="B10" i="43"/>
  <c r="B11" i="43"/>
  <c r="B12" i="43"/>
  <c r="B13" i="43"/>
  <c r="B14" i="43"/>
  <c r="B15" i="43"/>
  <c r="B16" i="43"/>
  <c r="B17" i="43"/>
  <c r="B18" i="43"/>
  <c r="B19" i="43"/>
  <c r="B20" i="43"/>
  <c r="B21" i="43"/>
  <c r="B22" i="43"/>
  <c r="B23" i="43"/>
  <c r="B24" i="43"/>
  <c r="A9" i="43"/>
  <c r="A10" i="43"/>
  <c r="A11" i="43"/>
  <c r="A12" i="43"/>
  <c r="A13" i="43"/>
  <c r="A14" i="43"/>
  <c r="A15" i="43"/>
  <c r="A16" i="43"/>
  <c r="A17" i="43"/>
  <c r="A18" i="43"/>
  <c r="A19" i="43"/>
  <c r="A20" i="43"/>
  <c r="A21" i="43"/>
  <c r="A22" i="43"/>
  <c r="A23" i="43"/>
  <c r="A24" i="43"/>
  <c r="A25" i="43"/>
  <c r="A26" i="43"/>
  <c r="A27" i="43"/>
  <c r="B7" i="18"/>
  <c r="B8" i="18"/>
  <c r="B9" i="18"/>
  <c r="B10" i="18"/>
  <c r="B11" i="18"/>
  <c r="B12" i="18"/>
  <c r="B13" i="18"/>
  <c r="B14" i="18"/>
  <c r="B15" i="18"/>
  <c r="B16" i="18"/>
  <c r="B17" i="18"/>
  <c r="B18" i="18"/>
  <c r="B19" i="18"/>
  <c r="B20" i="18"/>
  <c r="B21" i="18"/>
  <c r="B22" i="18"/>
  <c r="A7" i="18"/>
  <c r="A8" i="18"/>
  <c r="A9" i="18"/>
  <c r="A10" i="18"/>
  <c r="A11" i="18"/>
  <c r="A12" i="18"/>
  <c r="A13" i="18"/>
  <c r="A14" i="18"/>
  <c r="A15" i="18"/>
  <c r="A16" i="18"/>
  <c r="A17" i="18"/>
  <c r="A18" i="18"/>
  <c r="A19" i="18"/>
  <c r="A20" i="18"/>
  <c r="A21" i="18"/>
  <c r="A22" i="18"/>
  <c r="A23" i="18"/>
  <c r="B7" i="4"/>
  <c r="B8" i="4"/>
  <c r="B9" i="4"/>
  <c r="B10" i="4"/>
  <c r="B11" i="4"/>
  <c r="B12" i="4"/>
  <c r="B13" i="4"/>
  <c r="B14" i="4"/>
  <c r="B15" i="4"/>
  <c r="B16" i="4"/>
  <c r="B17" i="4"/>
  <c r="B18" i="4"/>
  <c r="B19" i="4"/>
  <c r="B20" i="4"/>
  <c r="B21" i="4"/>
  <c r="B22" i="4"/>
  <c r="A7" i="4"/>
  <c r="A8" i="4"/>
  <c r="A9" i="4"/>
  <c r="A10" i="4"/>
  <c r="A11" i="4"/>
  <c r="A12" i="4"/>
  <c r="A13" i="4"/>
  <c r="A14" i="4"/>
  <c r="A15" i="4"/>
  <c r="A16" i="4"/>
  <c r="A17" i="4"/>
  <c r="A18" i="4"/>
  <c r="A19" i="4"/>
  <c r="A20" i="4"/>
  <c r="A21" i="4"/>
  <c r="A22" i="4"/>
  <c r="A23" i="4"/>
  <c r="A24" i="4"/>
  <c r="A25" i="4"/>
  <c r="B7" i="5"/>
  <c r="B8" i="5"/>
  <c r="B9" i="5"/>
  <c r="B10" i="5"/>
  <c r="B11" i="5"/>
  <c r="B12" i="5"/>
  <c r="B13" i="5"/>
  <c r="B14" i="5"/>
  <c r="B15" i="5"/>
  <c r="B16" i="5"/>
  <c r="B17" i="5"/>
  <c r="B18" i="5"/>
  <c r="B19" i="5"/>
  <c r="B20" i="5"/>
  <c r="B21" i="5"/>
  <c r="B22" i="5"/>
  <c r="A7" i="5"/>
  <c r="A8" i="5"/>
  <c r="A9" i="5"/>
  <c r="A10" i="5"/>
  <c r="A11" i="5"/>
  <c r="A12" i="5"/>
  <c r="A13" i="5"/>
  <c r="A14" i="5"/>
  <c r="A15" i="5"/>
  <c r="A16" i="5"/>
  <c r="A17" i="5"/>
  <c r="A18" i="5"/>
  <c r="A19" i="5"/>
  <c r="A20" i="5"/>
  <c r="A21" i="5"/>
  <c r="A22" i="5"/>
  <c r="B7" i="6"/>
  <c r="B8" i="6"/>
  <c r="B9" i="6"/>
  <c r="B10" i="6"/>
  <c r="B11" i="6"/>
  <c r="B12" i="6"/>
  <c r="B13" i="6"/>
  <c r="B14" i="6"/>
  <c r="B15" i="6"/>
  <c r="B16" i="6"/>
  <c r="B17" i="6"/>
  <c r="B18" i="6"/>
  <c r="B19" i="6"/>
  <c r="B20" i="6"/>
  <c r="B21" i="6"/>
  <c r="B22" i="6"/>
  <c r="A7" i="6"/>
  <c r="A8" i="6"/>
  <c r="A9" i="6"/>
  <c r="A10" i="6"/>
  <c r="A11" i="6"/>
  <c r="A12" i="6"/>
  <c r="A13" i="6"/>
  <c r="A14" i="6"/>
  <c r="A15" i="6"/>
  <c r="A16" i="6"/>
  <c r="A17" i="6"/>
  <c r="A18" i="6"/>
  <c r="A19" i="6"/>
  <c r="A20" i="6"/>
  <c r="A21" i="6"/>
  <c r="A22" i="6"/>
  <c r="A23" i="6"/>
  <c r="A24" i="6"/>
  <c r="A25" i="6"/>
  <c r="B8" i="7"/>
  <c r="B9" i="7"/>
  <c r="B10" i="7"/>
  <c r="B11" i="7"/>
  <c r="B12" i="7"/>
  <c r="B13" i="7"/>
  <c r="B14" i="7"/>
  <c r="B15" i="7"/>
  <c r="B16" i="7"/>
  <c r="B17" i="7"/>
  <c r="B18" i="7"/>
  <c r="B19" i="7"/>
  <c r="B20" i="7"/>
  <c r="B21" i="7"/>
  <c r="B22" i="7"/>
  <c r="B23" i="7"/>
  <c r="A8" i="7"/>
  <c r="A9" i="7"/>
  <c r="A10" i="7"/>
  <c r="A11" i="7"/>
  <c r="A12" i="7"/>
  <c r="A13" i="7"/>
  <c r="A14" i="7"/>
  <c r="A15" i="7"/>
  <c r="A16" i="7"/>
  <c r="A17" i="7"/>
  <c r="A18" i="7"/>
  <c r="A19" i="7"/>
  <c r="A20" i="7"/>
  <c r="A21" i="7"/>
  <c r="A22" i="7"/>
  <c r="A23" i="7"/>
  <c r="B8" i="8"/>
  <c r="B9" i="8"/>
  <c r="B10" i="8"/>
  <c r="B11" i="8"/>
  <c r="B12" i="8"/>
  <c r="B13" i="8"/>
  <c r="B14" i="8"/>
  <c r="B15" i="8"/>
  <c r="B16" i="8"/>
  <c r="B17" i="8"/>
  <c r="B18" i="8"/>
  <c r="B19" i="8"/>
  <c r="B20" i="8"/>
  <c r="B21" i="8"/>
  <c r="B22" i="8"/>
  <c r="B23" i="8"/>
  <c r="A8" i="8"/>
  <c r="A9" i="8"/>
  <c r="A10" i="8"/>
  <c r="A11" i="8"/>
  <c r="A12" i="8"/>
  <c r="A13" i="8"/>
  <c r="A14" i="8"/>
  <c r="A15" i="8"/>
  <c r="A16" i="8"/>
  <c r="A17" i="8"/>
  <c r="A18" i="8"/>
  <c r="A19" i="8"/>
  <c r="A20" i="8"/>
  <c r="A21" i="8"/>
  <c r="A22" i="8"/>
  <c r="A23" i="8"/>
  <c r="A24" i="8"/>
  <c r="B16" i="9"/>
  <c r="B17" i="9"/>
  <c r="E14" i="9"/>
  <c r="B18" i="9"/>
  <c r="F14" i="9" s="1"/>
  <c r="B19" i="9"/>
  <c r="G14" i="9" s="1"/>
  <c r="B20" i="9"/>
  <c r="H14" i="9" s="1"/>
  <c r="B21" i="9"/>
  <c r="I14" i="9" s="1"/>
  <c r="B22" i="9"/>
  <c r="J14" i="9" s="1"/>
  <c r="B23" i="9"/>
  <c r="K14" i="9"/>
  <c r="B24" i="9"/>
  <c r="B25" i="9"/>
  <c r="M14" i="9"/>
  <c r="B26" i="9"/>
  <c r="N14" i="9" s="1"/>
  <c r="B27" i="9"/>
  <c r="O14" i="9" s="1"/>
  <c r="B28" i="9"/>
  <c r="P14" i="9" s="1"/>
  <c r="B29" i="9"/>
  <c r="Q14" i="9" s="1"/>
  <c r="B30" i="9"/>
  <c r="B31" i="9"/>
  <c r="S14" i="9" s="1"/>
  <c r="A16" i="9"/>
  <c r="A17" i="9"/>
  <c r="A18" i="9"/>
  <c r="A19" i="9"/>
  <c r="A20" i="9"/>
  <c r="A21" i="9"/>
  <c r="A22" i="9"/>
  <c r="A23" i="9"/>
  <c r="A24" i="9"/>
  <c r="A25" i="9"/>
  <c r="A26" i="9"/>
  <c r="A27" i="9"/>
  <c r="A28" i="9"/>
  <c r="A29" i="9"/>
  <c r="A30" i="9"/>
  <c r="A31" i="9"/>
  <c r="B7" i="20"/>
  <c r="B8" i="20"/>
  <c r="B9" i="20"/>
  <c r="B10" i="20"/>
  <c r="B11" i="20"/>
  <c r="B12" i="20"/>
  <c r="B13" i="20"/>
  <c r="B14" i="20"/>
  <c r="B15" i="20"/>
  <c r="B16" i="20"/>
  <c r="B17" i="20"/>
  <c r="B18" i="20"/>
  <c r="B19" i="20"/>
  <c r="B20" i="20"/>
  <c r="B21" i="20"/>
  <c r="B22" i="20"/>
  <c r="A7" i="20"/>
  <c r="A8" i="20"/>
  <c r="A9" i="20"/>
  <c r="A10" i="20"/>
  <c r="A11" i="20"/>
  <c r="A12" i="20"/>
  <c r="A13" i="20"/>
  <c r="A14" i="20"/>
  <c r="A15" i="20"/>
  <c r="A16" i="20"/>
  <c r="A17" i="20"/>
  <c r="A18" i="20"/>
  <c r="A19" i="20"/>
  <c r="A20" i="20"/>
  <c r="A21" i="20"/>
  <c r="A22" i="20"/>
  <c r="H24" i="11"/>
  <c r="G24" i="11"/>
  <c r="H23" i="11"/>
  <c r="G23" i="11"/>
  <c r="H22" i="11"/>
  <c r="G22" i="11"/>
  <c r="H21" i="11"/>
  <c r="G21" i="11"/>
  <c r="F24" i="11"/>
  <c r="E24" i="11"/>
  <c r="F23" i="11"/>
  <c r="E23" i="11"/>
  <c r="F22" i="11"/>
  <c r="E22" i="11"/>
  <c r="F21" i="11"/>
  <c r="E21" i="11"/>
  <c r="L24" i="11"/>
  <c r="K24" i="11"/>
  <c r="J24" i="11"/>
  <c r="I24" i="11"/>
  <c r="D24" i="11"/>
  <c r="C24" i="11"/>
  <c r="L23" i="11"/>
  <c r="K23" i="11"/>
  <c r="J23" i="11"/>
  <c r="I23" i="11"/>
  <c r="D23" i="11"/>
  <c r="C23" i="11"/>
  <c r="L22" i="11"/>
  <c r="K22" i="11"/>
  <c r="J22" i="11"/>
  <c r="I22" i="11"/>
  <c r="D22" i="11"/>
  <c r="C22" i="11"/>
  <c r="L21" i="11"/>
  <c r="K21" i="11"/>
  <c r="J21" i="11"/>
  <c r="I21" i="11"/>
  <c r="D21" i="11"/>
  <c r="C21" i="11"/>
  <c r="F148" i="112"/>
  <c r="F148" i="71"/>
  <c r="X24" i="43"/>
  <c r="W24" i="43"/>
  <c r="X23" i="43"/>
  <c r="W23" i="43"/>
  <c r="X22" i="43"/>
  <c r="W22" i="43"/>
  <c r="X21" i="43"/>
  <c r="W21" i="43"/>
  <c r="X20" i="43"/>
  <c r="W20" i="43"/>
  <c r="X19" i="43"/>
  <c r="W19" i="43"/>
  <c r="X18" i="43"/>
  <c r="W18" i="43"/>
  <c r="X17" i="43"/>
  <c r="W17" i="43"/>
  <c r="X16" i="43"/>
  <c r="W16" i="43"/>
  <c r="X15" i="43"/>
  <c r="W15" i="43"/>
  <c r="X14" i="43"/>
  <c r="W14" i="43"/>
  <c r="X13" i="43"/>
  <c r="W13" i="43"/>
  <c r="X12" i="43"/>
  <c r="W12" i="43"/>
  <c r="X11" i="43"/>
  <c r="W11" i="43"/>
  <c r="X10" i="43"/>
  <c r="W10" i="43"/>
  <c r="X9" i="43"/>
  <c r="W9" i="43"/>
  <c r="X8" i="43"/>
  <c r="W8" i="43"/>
  <c r="AX25" i="43"/>
  <c r="AW25" i="43"/>
  <c r="AV25" i="43"/>
  <c r="AU25" i="43"/>
  <c r="F148" i="69"/>
  <c r="H198" i="69"/>
  <c r="H196" i="69"/>
  <c r="H191" i="69"/>
  <c r="H198" i="71"/>
  <c r="H196" i="71"/>
  <c r="H191" i="71"/>
  <c r="H198" i="112"/>
  <c r="H191" i="112"/>
  <c r="H196" i="112"/>
  <c r="I198" i="69"/>
  <c r="I196" i="69"/>
  <c r="I192" i="69"/>
  <c r="I193" i="69"/>
  <c r="I191" i="69"/>
  <c r="I189" i="69"/>
  <c r="I188" i="69"/>
  <c r="I183" i="69"/>
  <c r="I184" i="69"/>
  <c r="I182" i="69"/>
  <c r="I177" i="69"/>
  <c r="I178" i="69"/>
  <c r="I176" i="69"/>
  <c r="I169" i="69"/>
  <c r="I152" i="69"/>
  <c r="I153" i="69"/>
  <c r="I154" i="69"/>
  <c r="I155" i="69"/>
  <c r="I156" i="69"/>
  <c r="I157" i="69"/>
  <c r="I158" i="69"/>
  <c r="I159" i="69"/>
  <c r="I151" i="69"/>
  <c r="I139" i="69"/>
  <c r="I140" i="69"/>
  <c r="I141" i="69"/>
  <c r="I142" i="69"/>
  <c r="I143" i="69"/>
  <c r="I144" i="69"/>
  <c r="I145" i="69"/>
  <c r="I146" i="69"/>
  <c r="I147" i="69"/>
  <c r="I138" i="69"/>
  <c r="I128" i="69"/>
  <c r="I113" i="69"/>
  <c r="I110" i="69"/>
  <c r="I107" i="69"/>
  <c r="I44" i="69"/>
  <c r="I8" i="69"/>
  <c r="I6" i="69"/>
  <c r="I198" i="71"/>
  <c r="I196" i="71"/>
  <c r="I192" i="71"/>
  <c r="I193" i="71"/>
  <c r="I191" i="71"/>
  <c r="I189" i="71"/>
  <c r="I188" i="71"/>
  <c r="I183" i="71"/>
  <c r="I184" i="71"/>
  <c r="I182" i="71"/>
  <c r="I177" i="71"/>
  <c r="I178" i="71"/>
  <c r="I176" i="71"/>
  <c r="I169" i="71"/>
  <c r="I152" i="71"/>
  <c r="I153" i="71"/>
  <c r="I154" i="71"/>
  <c r="I155" i="71"/>
  <c r="I156" i="71"/>
  <c r="I157" i="71"/>
  <c r="I158" i="71"/>
  <c r="I159" i="71"/>
  <c r="I151" i="71"/>
  <c r="I139" i="71"/>
  <c r="I140" i="71"/>
  <c r="I141" i="71"/>
  <c r="I142" i="71"/>
  <c r="I143" i="71"/>
  <c r="I144" i="71"/>
  <c r="I145" i="71"/>
  <c r="I146" i="71"/>
  <c r="I147" i="71"/>
  <c r="I138" i="71"/>
  <c r="I128" i="71"/>
  <c r="I113" i="71"/>
  <c r="I110" i="71"/>
  <c r="I107" i="71"/>
  <c r="I44" i="71"/>
  <c r="I198" i="112"/>
  <c r="I196" i="112"/>
  <c r="I192" i="112"/>
  <c r="I193" i="112"/>
  <c r="I191" i="112"/>
  <c r="I189" i="112"/>
  <c r="I188" i="112"/>
  <c r="I183" i="112"/>
  <c r="I184" i="112"/>
  <c r="I182" i="112"/>
  <c r="I177" i="112"/>
  <c r="I178" i="112"/>
  <c r="I176" i="112"/>
  <c r="I169" i="112"/>
  <c r="I159" i="112"/>
  <c r="I152" i="112"/>
  <c r="I153" i="112"/>
  <c r="I154" i="112"/>
  <c r="I155" i="112"/>
  <c r="I156" i="112"/>
  <c r="I157" i="112"/>
  <c r="I158" i="112"/>
  <c r="I151" i="112"/>
  <c r="I139" i="112"/>
  <c r="I140" i="112"/>
  <c r="I141" i="112"/>
  <c r="I142" i="112"/>
  <c r="I143" i="112"/>
  <c r="I144" i="112"/>
  <c r="I145" i="112"/>
  <c r="I146" i="112"/>
  <c r="I147" i="112"/>
  <c r="I138" i="112"/>
  <c r="I128" i="112"/>
  <c r="I113" i="112"/>
  <c r="I110" i="112"/>
  <c r="I107" i="112"/>
  <c r="I82" i="112"/>
  <c r="I76" i="112"/>
  <c r="I70" i="112"/>
  <c r="I67" i="112"/>
  <c r="I44" i="112"/>
  <c r="I42" i="112"/>
  <c r="J172" i="69"/>
  <c r="J172" i="71"/>
  <c r="J172" i="112"/>
  <c r="H78" i="112" a="1"/>
  <c r="H78" i="112" s="1"/>
  <c r="H172" i="69"/>
  <c r="I18" i="69"/>
  <c r="G18" i="69" s="1"/>
  <c r="I18" i="71"/>
  <c r="H172" i="71"/>
  <c r="F201" i="71"/>
  <c r="H172" i="112"/>
  <c r="H125" i="112"/>
  <c r="N252" i="112"/>
  <c r="M252" i="112"/>
  <c r="L252" i="112"/>
  <c r="K252" i="112"/>
  <c r="F201" i="112"/>
  <c r="J166" i="112"/>
  <c r="H166" i="112"/>
  <c r="J165" i="112"/>
  <c r="H165" i="112"/>
  <c r="J164" i="112"/>
  <c r="H164" i="112"/>
  <c r="J163" i="112"/>
  <c r="H163" i="112"/>
  <c r="J162" i="112"/>
  <c r="H162" i="112"/>
  <c r="G159" i="112"/>
  <c r="G158" i="112"/>
  <c r="G157" i="112"/>
  <c r="G156" i="112"/>
  <c r="G155" i="112"/>
  <c r="G154" i="112"/>
  <c r="G153" i="112"/>
  <c r="G152" i="112"/>
  <c r="G151" i="112"/>
  <c r="G147" i="112"/>
  <c r="G146" i="112"/>
  <c r="G145" i="112"/>
  <c r="G144" i="112"/>
  <c r="G143" i="112"/>
  <c r="G142" i="112"/>
  <c r="G141" i="112"/>
  <c r="G139" i="112"/>
  <c r="G138" i="112"/>
  <c r="I134" i="112"/>
  <c r="H134" i="112" s="1"/>
  <c r="I131" i="112"/>
  <c r="H131" i="112" s="1"/>
  <c r="G128" i="112"/>
  <c r="J125" i="112"/>
  <c r="J119" i="112"/>
  <c r="H119" i="112"/>
  <c r="J116" i="112"/>
  <c r="H116" i="112"/>
  <c r="G113" i="112"/>
  <c r="G110" i="112"/>
  <c r="G107" i="112"/>
  <c r="H82" i="112"/>
  <c r="J79" i="112"/>
  <c r="H79" i="112"/>
  <c r="H76" i="112"/>
  <c r="J73" i="112"/>
  <c r="H73" i="112"/>
  <c r="G70" i="112"/>
  <c r="G67" i="112"/>
  <c r="J64" i="112"/>
  <c r="H64" i="112"/>
  <c r="G61" i="112"/>
  <c r="G58" i="112"/>
  <c r="G55" i="112"/>
  <c r="J52" i="112"/>
  <c r="H52" i="112"/>
  <c r="J49" i="112"/>
  <c r="H49" i="112"/>
  <c r="J47" i="112"/>
  <c r="H47" i="112"/>
  <c r="G44" i="112"/>
  <c r="G42" i="112"/>
  <c r="J34" i="112"/>
  <c r="H34" i="112"/>
  <c r="J32" i="112"/>
  <c r="H32" i="112"/>
  <c r="J26" i="112"/>
  <c r="J25" i="112"/>
  <c r="J22" i="112"/>
  <c r="H22" i="112"/>
  <c r="J20" i="112"/>
  <c r="H20" i="112"/>
  <c r="I18" i="112"/>
  <c r="J252" i="112" s="1"/>
  <c r="J14" i="112"/>
  <c r="H14" i="112"/>
  <c r="H11" i="112"/>
  <c r="B7" i="65"/>
  <c r="B8" i="65"/>
  <c r="F9" i="85"/>
  <c r="F10" i="85"/>
  <c r="F11" i="85"/>
  <c r="F12" i="85"/>
  <c r="D11" i="32"/>
  <c r="E11" i="32"/>
  <c r="F11" i="32"/>
  <c r="G11" i="32"/>
  <c r="H11" i="32"/>
  <c r="I11" i="32"/>
  <c r="J11" i="32"/>
  <c r="P11" i="32"/>
  <c r="Q11" i="32"/>
  <c r="R11" i="32"/>
  <c r="S11" i="32"/>
  <c r="T11" i="32"/>
  <c r="U11" i="32"/>
  <c r="V11" i="32"/>
  <c r="D12" i="32"/>
  <c r="E12" i="32"/>
  <c r="F12" i="32"/>
  <c r="G12" i="32"/>
  <c r="H12" i="32"/>
  <c r="I12" i="32"/>
  <c r="J12" i="32"/>
  <c r="P12" i="32"/>
  <c r="Q12" i="32"/>
  <c r="R12" i="32"/>
  <c r="R25" i="32" s="1"/>
  <c r="S12" i="32"/>
  <c r="T12" i="32"/>
  <c r="U12" i="32"/>
  <c r="V12" i="32"/>
  <c r="D13" i="32"/>
  <c r="E13" i="32"/>
  <c r="F13" i="32"/>
  <c r="G13" i="32"/>
  <c r="H13" i="32"/>
  <c r="I13" i="32"/>
  <c r="J13" i="32"/>
  <c r="P13" i="32"/>
  <c r="Q13" i="32"/>
  <c r="R13" i="32"/>
  <c r="S13" i="32"/>
  <c r="T13" i="32"/>
  <c r="U13" i="32"/>
  <c r="V13" i="32"/>
  <c r="D14" i="32"/>
  <c r="E14" i="32"/>
  <c r="F14" i="32"/>
  <c r="G14" i="32"/>
  <c r="H14" i="32"/>
  <c r="I14" i="32"/>
  <c r="J14" i="32"/>
  <c r="P14" i="32"/>
  <c r="Q14" i="32"/>
  <c r="R14" i="32"/>
  <c r="S14" i="32"/>
  <c r="T14" i="32"/>
  <c r="U14" i="32"/>
  <c r="V14" i="32"/>
  <c r="D15" i="32"/>
  <c r="E15" i="32"/>
  <c r="F15" i="32"/>
  <c r="G15" i="32"/>
  <c r="H15" i="32"/>
  <c r="I15" i="32"/>
  <c r="J15" i="32"/>
  <c r="P15" i="32"/>
  <c r="Q15" i="32"/>
  <c r="R15" i="32"/>
  <c r="S15" i="32"/>
  <c r="T15" i="32"/>
  <c r="U15" i="32"/>
  <c r="V15" i="32"/>
  <c r="C9" i="14"/>
  <c r="D9" i="14"/>
  <c r="E9" i="14"/>
  <c r="F9" i="14"/>
  <c r="G9" i="14"/>
  <c r="H9" i="14"/>
  <c r="I9" i="14"/>
  <c r="J9" i="14"/>
  <c r="K9" i="14"/>
  <c r="L9" i="14"/>
  <c r="M9" i="14"/>
  <c r="N9" i="14"/>
  <c r="O9" i="14"/>
  <c r="P9" i="14"/>
  <c r="Q9" i="14"/>
  <c r="R9" i="14"/>
  <c r="S9" i="14"/>
  <c r="T9" i="14"/>
  <c r="U9" i="14"/>
  <c r="V9" i="14"/>
  <c r="D9" i="64" s="1"/>
  <c r="W9" i="14"/>
  <c r="G9" i="64" s="1"/>
  <c r="X9" i="14"/>
  <c r="AW9" i="14"/>
  <c r="AX9" i="14"/>
  <c r="C10" i="14"/>
  <c r="Y10" i="14" s="1"/>
  <c r="C10" i="64" s="1"/>
  <c r="D10" i="14"/>
  <c r="E10" i="14"/>
  <c r="F10" i="14"/>
  <c r="G10" i="14"/>
  <c r="H10" i="14"/>
  <c r="I10" i="14"/>
  <c r="J10" i="14"/>
  <c r="K10" i="14"/>
  <c r="L10" i="14"/>
  <c r="M10" i="14"/>
  <c r="N10" i="14"/>
  <c r="O10" i="14"/>
  <c r="P10" i="14"/>
  <c r="Q10" i="14"/>
  <c r="R10" i="14"/>
  <c r="S10" i="14"/>
  <c r="T10" i="14"/>
  <c r="U10" i="14"/>
  <c r="V10" i="14"/>
  <c r="D10" i="64" s="1"/>
  <c r="W10" i="14"/>
  <c r="G10" i="64" s="1"/>
  <c r="X10" i="14"/>
  <c r="AW10" i="14"/>
  <c r="AX10" i="14"/>
  <c r="C11" i="14"/>
  <c r="D11" i="14"/>
  <c r="E11" i="14"/>
  <c r="F11" i="14"/>
  <c r="G11" i="14"/>
  <c r="H11" i="14"/>
  <c r="I11" i="14"/>
  <c r="J11" i="14"/>
  <c r="K11" i="14"/>
  <c r="L11" i="14"/>
  <c r="M11" i="14"/>
  <c r="N11" i="14"/>
  <c r="O11" i="14"/>
  <c r="P11" i="14"/>
  <c r="Q11" i="14"/>
  <c r="R11" i="14"/>
  <c r="S11" i="14"/>
  <c r="T11" i="14"/>
  <c r="U11" i="14"/>
  <c r="V11" i="14"/>
  <c r="D11" i="64" s="1"/>
  <c r="W11" i="14"/>
  <c r="G11" i="64" s="1"/>
  <c r="X11" i="14"/>
  <c r="AW11" i="14"/>
  <c r="AX11" i="14"/>
  <c r="C12" i="14"/>
  <c r="D12" i="14"/>
  <c r="E12" i="14"/>
  <c r="F12" i="14"/>
  <c r="G12" i="14"/>
  <c r="H12" i="14"/>
  <c r="I12" i="14"/>
  <c r="J12" i="14"/>
  <c r="K12" i="14"/>
  <c r="L12" i="14"/>
  <c r="M12" i="14"/>
  <c r="N12" i="14"/>
  <c r="O12" i="14"/>
  <c r="P12" i="14"/>
  <c r="Q12" i="14"/>
  <c r="R12" i="14"/>
  <c r="S12" i="14"/>
  <c r="T12" i="14"/>
  <c r="U12" i="14"/>
  <c r="V12" i="14"/>
  <c r="D12" i="64" s="1"/>
  <c r="W12" i="14"/>
  <c r="G12" i="64" s="1"/>
  <c r="X12" i="14"/>
  <c r="AW12" i="14"/>
  <c r="AX12" i="14"/>
  <c r="C13" i="14"/>
  <c r="D13" i="14"/>
  <c r="E13" i="14"/>
  <c r="F13" i="14"/>
  <c r="G13" i="14"/>
  <c r="H13" i="14"/>
  <c r="I13" i="14"/>
  <c r="J13" i="14"/>
  <c r="K13" i="14"/>
  <c r="L13" i="14"/>
  <c r="M13" i="14"/>
  <c r="N13" i="14"/>
  <c r="O13" i="14"/>
  <c r="P13" i="14"/>
  <c r="Q13" i="14"/>
  <c r="R13" i="14"/>
  <c r="S13" i="14"/>
  <c r="T13" i="14"/>
  <c r="U13" i="14"/>
  <c r="V13" i="14"/>
  <c r="D13" i="64" s="1"/>
  <c r="W13" i="14"/>
  <c r="G13" i="64" s="1"/>
  <c r="X13" i="14"/>
  <c r="AW13" i="14"/>
  <c r="AX13" i="14"/>
  <c r="C9" i="15"/>
  <c r="E9" i="58" s="1"/>
  <c r="K9" i="58" s="1"/>
  <c r="D9" i="15"/>
  <c r="E9" i="15"/>
  <c r="G9" i="15"/>
  <c r="H9" i="15"/>
  <c r="I9" i="15"/>
  <c r="J9" i="15"/>
  <c r="AN9" i="15"/>
  <c r="AO9" i="15"/>
  <c r="C10" i="15"/>
  <c r="E10" i="85"/>
  <c r="D10" i="15"/>
  <c r="E10" i="15"/>
  <c r="G10" i="15"/>
  <c r="H10" i="15"/>
  <c r="I10" i="15"/>
  <c r="J10" i="15"/>
  <c r="AN10" i="15"/>
  <c r="AO10" i="15"/>
  <c r="C11" i="15"/>
  <c r="E11" i="58" s="1"/>
  <c r="T11" i="58" s="1"/>
  <c r="D11" i="15"/>
  <c r="E11" i="15"/>
  <c r="G11" i="15"/>
  <c r="H11" i="15"/>
  <c r="I11" i="15"/>
  <c r="J11" i="15"/>
  <c r="AN11" i="15"/>
  <c r="AO11" i="15"/>
  <c r="C12" i="15"/>
  <c r="E12" i="85" s="1"/>
  <c r="D12" i="15"/>
  <c r="E12" i="15"/>
  <c r="G12" i="15"/>
  <c r="H12" i="15"/>
  <c r="I12" i="15"/>
  <c r="J12" i="15"/>
  <c r="AN12" i="15"/>
  <c r="AP12" i="15" s="1"/>
  <c r="AO12" i="15"/>
  <c r="C13" i="15"/>
  <c r="C13" i="29" s="1"/>
  <c r="D13" i="15"/>
  <c r="E13" i="15"/>
  <c r="G13" i="15"/>
  <c r="H13" i="15"/>
  <c r="I13" i="15"/>
  <c r="J13" i="15"/>
  <c r="AN13" i="15"/>
  <c r="AO13" i="15"/>
  <c r="AP13" i="15" s="1"/>
  <c r="C11" i="43"/>
  <c r="D11" i="43"/>
  <c r="E11" i="43"/>
  <c r="F11" i="43"/>
  <c r="I11" i="43"/>
  <c r="J11" i="43"/>
  <c r="K11" i="43"/>
  <c r="L11" i="43"/>
  <c r="M11" i="43"/>
  <c r="N11" i="43"/>
  <c r="O11" i="43"/>
  <c r="P11" i="43"/>
  <c r="Q11" i="43"/>
  <c r="R11" i="43"/>
  <c r="S11" i="43"/>
  <c r="T11" i="43"/>
  <c r="U11" i="43"/>
  <c r="V11" i="43"/>
  <c r="C12" i="43"/>
  <c r="D12" i="43"/>
  <c r="E12" i="43"/>
  <c r="F12" i="43"/>
  <c r="I12" i="43"/>
  <c r="J12" i="43"/>
  <c r="K12" i="43"/>
  <c r="L12" i="43"/>
  <c r="M12" i="43"/>
  <c r="N12" i="43"/>
  <c r="O12" i="43"/>
  <c r="P12" i="43"/>
  <c r="Q12" i="43"/>
  <c r="R12" i="43"/>
  <c r="S12" i="43"/>
  <c r="T12" i="43"/>
  <c r="U12" i="43"/>
  <c r="V12" i="43"/>
  <c r="C13" i="43"/>
  <c r="D13" i="43"/>
  <c r="E13" i="43"/>
  <c r="F13" i="43"/>
  <c r="I13" i="43"/>
  <c r="J13" i="43"/>
  <c r="K13" i="43"/>
  <c r="L13" i="43"/>
  <c r="M13" i="43"/>
  <c r="N13" i="43"/>
  <c r="O13" i="43"/>
  <c r="P13" i="43"/>
  <c r="Q13" i="43"/>
  <c r="R13" i="43"/>
  <c r="S13" i="43"/>
  <c r="T13" i="43"/>
  <c r="U13" i="43"/>
  <c r="V13" i="43"/>
  <c r="C14" i="43"/>
  <c r="D14" i="43"/>
  <c r="E14" i="43"/>
  <c r="F14" i="43"/>
  <c r="I14" i="43"/>
  <c r="J14" i="43"/>
  <c r="K14" i="43"/>
  <c r="L14" i="43"/>
  <c r="M14" i="43"/>
  <c r="N14" i="43"/>
  <c r="O14" i="43"/>
  <c r="P14" i="43"/>
  <c r="Q14" i="43"/>
  <c r="R14" i="43"/>
  <c r="Z14" i="43" s="1"/>
  <c r="S14" i="43"/>
  <c r="T14" i="43"/>
  <c r="U14" i="43"/>
  <c r="V14" i="43"/>
  <c r="C15" i="43"/>
  <c r="D15" i="43"/>
  <c r="E15" i="43"/>
  <c r="F15" i="43"/>
  <c r="I15" i="43"/>
  <c r="J15" i="43"/>
  <c r="K15" i="43"/>
  <c r="L15" i="43"/>
  <c r="M15" i="43"/>
  <c r="N15" i="43"/>
  <c r="O15" i="43"/>
  <c r="P15" i="43"/>
  <c r="Q15" i="43"/>
  <c r="R15" i="43"/>
  <c r="S15" i="43"/>
  <c r="T15" i="43"/>
  <c r="U15" i="43"/>
  <c r="V15" i="43"/>
  <c r="AU9" i="18"/>
  <c r="L11" i="32" s="1"/>
  <c r="AV9" i="18"/>
  <c r="X11" i="32" s="1"/>
  <c r="AU10" i="18"/>
  <c r="L12" i="32" s="1"/>
  <c r="AV10" i="18"/>
  <c r="X12" i="32" s="1"/>
  <c r="AU11" i="18"/>
  <c r="AV11" i="18"/>
  <c r="X13" i="32" s="1"/>
  <c r="AU12" i="18"/>
  <c r="AV12" i="18"/>
  <c r="X14" i="32"/>
  <c r="AU13" i="18"/>
  <c r="AV13" i="18"/>
  <c r="F10" i="30"/>
  <c r="K10" i="30"/>
  <c r="K11" i="30"/>
  <c r="AA9" i="5"/>
  <c r="E10" i="30" s="1"/>
  <c r="AB9" i="5"/>
  <c r="J10" i="30" s="1"/>
  <c r="AA10" i="5"/>
  <c r="E11" i="30" s="1"/>
  <c r="AB10" i="5"/>
  <c r="J11" i="30" s="1"/>
  <c r="AA11" i="5"/>
  <c r="E12" i="30" s="1"/>
  <c r="AB11" i="5"/>
  <c r="J12" i="30" s="1"/>
  <c r="AA12" i="5"/>
  <c r="E13" i="30" s="1"/>
  <c r="AB12" i="5"/>
  <c r="J13" i="30" s="1"/>
  <c r="AA13" i="5"/>
  <c r="E14" i="30" s="1"/>
  <c r="AB13" i="5"/>
  <c r="J14" i="30" s="1"/>
  <c r="W9" i="6"/>
  <c r="D10" i="30" s="1"/>
  <c r="X9" i="6"/>
  <c r="I10" i="30" s="1"/>
  <c r="W10" i="6"/>
  <c r="D11" i="30" s="1"/>
  <c r="X10" i="6"/>
  <c r="I11" i="30" s="1"/>
  <c r="W11" i="6"/>
  <c r="D12" i="30" s="1"/>
  <c r="X11" i="6"/>
  <c r="I12" i="30" s="1"/>
  <c r="W12" i="6"/>
  <c r="D13" i="30" s="1"/>
  <c r="X12" i="6"/>
  <c r="W13" i="6"/>
  <c r="D14" i="30" s="1"/>
  <c r="X13" i="6"/>
  <c r="I14" i="30" s="1"/>
  <c r="U10" i="7"/>
  <c r="E9" i="31"/>
  <c r="V10" i="7"/>
  <c r="U11" i="7"/>
  <c r="V11" i="7"/>
  <c r="U12" i="7"/>
  <c r="E11" i="31" s="1"/>
  <c r="V12" i="7"/>
  <c r="U13" i="7"/>
  <c r="V13" i="7"/>
  <c r="U14" i="7"/>
  <c r="E13" i="33" s="1"/>
  <c r="V14" i="7"/>
  <c r="U10" i="8"/>
  <c r="V10" i="8"/>
  <c r="U11" i="8"/>
  <c r="D10" i="44" s="1"/>
  <c r="V11" i="8"/>
  <c r="U12" i="8"/>
  <c r="V12" i="8"/>
  <c r="D11" i="33" s="1"/>
  <c r="U13" i="8"/>
  <c r="V13" i="8"/>
  <c r="D12" i="31" s="1"/>
  <c r="U14" i="8"/>
  <c r="D13" i="31" s="1"/>
  <c r="V14" i="8"/>
  <c r="T18" i="9"/>
  <c r="E9" i="44" s="1"/>
  <c r="T19" i="9"/>
  <c r="H10" i="33"/>
  <c r="T20" i="9"/>
  <c r="F11" i="48" s="1"/>
  <c r="T21" i="9"/>
  <c r="F12" i="48" s="1"/>
  <c r="T22" i="9"/>
  <c r="F13" i="48" s="1"/>
  <c r="B6" i="68"/>
  <c r="B5" i="68"/>
  <c r="AJ23" i="14"/>
  <c r="I6" i="14"/>
  <c r="I23" i="14" s="1"/>
  <c r="I7" i="14"/>
  <c r="I8" i="14"/>
  <c r="I14" i="14"/>
  <c r="I15" i="14"/>
  <c r="I16" i="14"/>
  <c r="I17" i="14"/>
  <c r="I18" i="14"/>
  <c r="I19" i="14"/>
  <c r="I20" i="14"/>
  <c r="I21" i="14"/>
  <c r="I22" i="14"/>
  <c r="AG23" i="14"/>
  <c r="F16" i="85"/>
  <c r="D18" i="32"/>
  <c r="E18" i="32"/>
  <c r="F18" i="32"/>
  <c r="G18" i="32"/>
  <c r="H18" i="32"/>
  <c r="I18" i="32"/>
  <c r="J18" i="32"/>
  <c r="P18" i="32"/>
  <c r="Q18" i="32"/>
  <c r="R18" i="32"/>
  <c r="S18" i="32"/>
  <c r="T18" i="32"/>
  <c r="U18" i="32"/>
  <c r="V18" i="32"/>
  <c r="C16" i="14"/>
  <c r="D16" i="14"/>
  <c r="E16" i="14"/>
  <c r="F16" i="14"/>
  <c r="G16" i="14"/>
  <c r="H16" i="14"/>
  <c r="J16" i="14"/>
  <c r="K16" i="14"/>
  <c r="L16" i="14"/>
  <c r="M16" i="14"/>
  <c r="N16" i="14"/>
  <c r="O16" i="14"/>
  <c r="P16" i="14"/>
  <c r="Q16" i="14"/>
  <c r="R16" i="14"/>
  <c r="S16" i="14"/>
  <c r="T16" i="14"/>
  <c r="U16" i="14"/>
  <c r="V16" i="14"/>
  <c r="D16" i="64" s="1"/>
  <c r="W16" i="14"/>
  <c r="G16" i="64" s="1"/>
  <c r="X16" i="14"/>
  <c r="AW16" i="14"/>
  <c r="AX16" i="14"/>
  <c r="C16" i="15"/>
  <c r="E16" i="85" s="1"/>
  <c r="D16" i="15"/>
  <c r="D16" i="29" s="1"/>
  <c r="E16" i="15"/>
  <c r="G16" i="15"/>
  <c r="H16" i="15"/>
  <c r="I16" i="15"/>
  <c r="J16" i="15"/>
  <c r="AN16" i="15"/>
  <c r="AO16" i="15"/>
  <c r="C18" i="43"/>
  <c r="D18" i="43"/>
  <c r="E18" i="43"/>
  <c r="F18" i="43"/>
  <c r="I18" i="43"/>
  <c r="J18" i="43"/>
  <c r="K18" i="43"/>
  <c r="L18" i="43"/>
  <c r="M18" i="43"/>
  <c r="N18" i="43"/>
  <c r="O18" i="43"/>
  <c r="P18" i="43"/>
  <c r="Q18" i="43"/>
  <c r="R18" i="43"/>
  <c r="S18" i="43"/>
  <c r="T18" i="43"/>
  <c r="U18" i="43"/>
  <c r="V18" i="43"/>
  <c r="AU16" i="18"/>
  <c r="AV16" i="18"/>
  <c r="X18" i="32" s="1"/>
  <c r="F17" i="30"/>
  <c r="AA16" i="5"/>
  <c r="E17" i="30" s="1"/>
  <c r="AB16" i="5"/>
  <c r="J17" i="30" s="1"/>
  <c r="W16" i="6"/>
  <c r="D17" i="30" s="1"/>
  <c r="X16" i="6"/>
  <c r="I17" i="30" s="1"/>
  <c r="U17" i="7"/>
  <c r="E16" i="31" s="1"/>
  <c r="V17" i="7"/>
  <c r="U17" i="8"/>
  <c r="V17" i="8"/>
  <c r="L32" i="9"/>
  <c r="G15" i="48" s="1"/>
  <c r="M32" i="9"/>
  <c r="N32" i="9"/>
  <c r="G17" i="48" s="1"/>
  <c r="O32" i="9"/>
  <c r="P32" i="9"/>
  <c r="Q32" i="9"/>
  <c r="G20" i="48"/>
  <c r="T25" i="9"/>
  <c r="H16" i="33" s="1"/>
  <c r="C16" i="2"/>
  <c r="D16" i="2"/>
  <c r="E16" i="2"/>
  <c r="K16" i="2" s="1"/>
  <c r="I16" i="31" s="1"/>
  <c r="F16" i="2"/>
  <c r="G16" i="2"/>
  <c r="G23" i="2" s="1"/>
  <c r="H16" i="2"/>
  <c r="I16" i="2"/>
  <c r="J16" i="2"/>
  <c r="AI16" i="2"/>
  <c r="AJ16" i="2"/>
  <c r="AK16" i="2" s="1"/>
  <c r="G128" i="69"/>
  <c r="G128" i="71"/>
  <c r="I122" i="69"/>
  <c r="U8" i="8"/>
  <c r="V8" i="8"/>
  <c r="U9" i="8"/>
  <c r="H8" i="48" s="1"/>
  <c r="V9" i="8"/>
  <c r="U15" i="8"/>
  <c r="V15" i="8"/>
  <c r="U16" i="8"/>
  <c r="V16" i="8"/>
  <c r="D15" i="44"/>
  <c r="U18" i="8"/>
  <c r="V18" i="8"/>
  <c r="U19" i="8"/>
  <c r="V19" i="8"/>
  <c r="U20" i="8"/>
  <c r="V20" i="8"/>
  <c r="U21" i="8"/>
  <c r="D20" i="31"/>
  <c r="V21" i="8"/>
  <c r="U22" i="8"/>
  <c r="V22" i="8"/>
  <c r="U23" i="8"/>
  <c r="H22" i="48" s="1"/>
  <c r="V23" i="8"/>
  <c r="V7" i="8"/>
  <c r="U7" i="8"/>
  <c r="D6" i="33" s="1"/>
  <c r="R24" i="8"/>
  <c r="Q24" i="8"/>
  <c r="AN8" i="15"/>
  <c r="AP8" i="15" s="1"/>
  <c r="AO8" i="15"/>
  <c r="AO7" i="15"/>
  <c r="AN7" i="15"/>
  <c r="AN6" i="15"/>
  <c r="AO6" i="15"/>
  <c r="AP6" i="15" s="1"/>
  <c r="AN14" i="15"/>
  <c r="AO14" i="15"/>
  <c r="AN15" i="15"/>
  <c r="AP15" i="15" s="1"/>
  <c r="AO15" i="15"/>
  <c r="AN17" i="15"/>
  <c r="AO17" i="15"/>
  <c r="AN18" i="15"/>
  <c r="AO18" i="15"/>
  <c r="AP18" i="15" s="1"/>
  <c r="AN19" i="15"/>
  <c r="AO19" i="15"/>
  <c r="AN20" i="15"/>
  <c r="AO20" i="15"/>
  <c r="AN21" i="15"/>
  <c r="AO21" i="15"/>
  <c r="AN22" i="15"/>
  <c r="AO22" i="15"/>
  <c r="AI10" i="2"/>
  <c r="AJ10" i="2"/>
  <c r="AI11" i="2"/>
  <c r="AJ11" i="2"/>
  <c r="AU6" i="18"/>
  <c r="L8" i="32" s="1"/>
  <c r="AU7" i="18"/>
  <c r="L9" i="32" s="1"/>
  <c r="AU8" i="18"/>
  <c r="AU14" i="18"/>
  <c r="AU15" i="18"/>
  <c r="L17" i="32" s="1"/>
  <c r="AU17" i="18"/>
  <c r="L19" i="32" s="1"/>
  <c r="AU18" i="18"/>
  <c r="AU19" i="18"/>
  <c r="L21" i="32" s="1"/>
  <c r="AU20" i="18"/>
  <c r="AU21" i="18"/>
  <c r="L23" i="32" s="1"/>
  <c r="AU22" i="18"/>
  <c r="L24" i="32" s="1"/>
  <c r="AV6" i="18"/>
  <c r="X8" i="32" s="1"/>
  <c r="AV7" i="18"/>
  <c r="AV8" i="18"/>
  <c r="AV14" i="18"/>
  <c r="X16" i="32" s="1"/>
  <c r="AV15" i="18"/>
  <c r="X17" i="32" s="1"/>
  <c r="AV17" i="18"/>
  <c r="X19" i="32" s="1"/>
  <c r="AV18" i="18"/>
  <c r="AV19" i="18"/>
  <c r="X21" i="32" s="1"/>
  <c r="AV20" i="18"/>
  <c r="X22" i="32" s="1"/>
  <c r="AV21" i="18"/>
  <c r="X23" i="32" s="1"/>
  <c r="AV22" i="18"/>
  <c r="X24" i="32" s="1"/>
  <c r="I134" i="69"/>
  <c r="G134" i="69" s="1"/>
  <c r="I131" i="69"/>
  <c r="I134" i="71"/>
  <c r="G134" i="71" s="1"/>
  <c r="I131" i="71"/>
  <c r="G131" i="71" s="1"/>
  <c r="I122" i="71"/>
  <c r="G122" i="71"/>
  <c r="U8" i="7"/>
  <c r="E7" i="33" s="1"/>
  <c r="U9" i="7"/>
  <c r="E8" i="31" s="1"/>
  <c r="U15" i="7"/>
  <c r="U16" i="7"/>
  <c r="U18" i="7"/>
  <c r="E17" i="33"/>
  <c r="U19" i="7"/>
  <c r="E18" i="33" s="1"/>
  <c r="U20" i="7"/>
  <c r="U21" i="7"/>
  <c r="U22" i="7"/>
  <c r="U23" i="7"/>
  <c r="V8" i="7"/>
  <c r="V9" i="7"/>
  <c r="V15" i="7"/>
  <c r="V16" i="7"/>
  <c r="E15" i="31" s="1"/>
  <c r="V18" i="7"/>
  <c r="E17" i="31" s="1"/>
  <c r="V19" i="7"/>
  <c r="V20" i="7"/>
  <c r="E19" i="33" s="1"/>
  <c r="V21" i="7"/>
  <c r="V22" i="7"/>
  <c r="V23" i="7"/>
  <c r="V7" i="7"/>
  <c r="U7" i="7"/>
  <c r="F201" i="69"/>
  <c r="AI17" i="2"/>
  <c r="AJ17" i="2"/>
  <c r="AI18" i="2"/>
  <c r="AT8" i="113" s="1"/>
  <c r="AJ18" i="2"/>
  <c r="AU8" i="113" s="1"/>
  <c r="AI19" i="2"/>
  <c r="AJ19" i="2"/>
  <c r="AU9" i="113" s="1"/>
  <c r="AI20" i="2"/>
  <c r="AT10" i="113" s="1"/>
  <c r="AJ20" i="2"/>
  <c r="AK20" i="2" s="1"/>
  <c r="A1" i="2"/>
  <c r="H165" i="71"/>
  <c r="J166" i="69"/>
  <c r="H166" i="69"/>
  <c r="J165" i="69"/>
  <c r="H165" i="69"/>
  <c r="J164" i="69"/>
  <c r="H164" i="69"/>
  <c r="J163" i="69"/>
  <c r="H163" i="69"/>
  <c r="J162" i="69"/>
  <c r="H162" i="69"/>
  <c r="J166" i="71"/>
  <c r="H166" i="71"/>
  <c r="J165" i="71"/>
  <c r="J164" i="71"/>
  <c r="H164" i="71"/>
  <c r="J163" i="71"/>
  <c r="H163" i="71"/>
  <c r="J162" i="71"/>
  <c r="H162" i="71"/>
  <c r="G159" i="69"/>
  <c r="G158" i="69"/>
  <c r="G157" i="69"/>
  <c r="G156" i="69"/>
  <c r="G155" i="69"/>
  <c r="G154" i="69"/>
  <c r="G153" i="69"/>
  <c r="G152" i="69"/>
  <c r="G151" i="69"/>
  <c r="G147" i="69"/>
  <c r="G146" i="69"/>
  <c r="G145" i="69"/>
  <c r="G144" i="69"/>
  <c r="G143" i="69"/>
  <c r="G142" i="69"/>
  <c r="G141" i="69"/>
  <c r="G140" i="69"/>
  <c r="G139" i="69"/>
  <c r="G138" i="69"/>
  <c r="G159" i="71"/>
  <c r="G158" i="71"/>
  <c r="G157" i="71"/>
  <c r="G156" i="71"/>
  <c r="G155" i="71"/>
  <c r="G154" i="71"/>
  <c r="G153" i="71"/>
  <c r="G152" i="71"/>
  <c r="G151" i="71"/>
  <c r="G147" i="71"/>
  <c r="G146" i="71"/>
  <c r="G145" i="71"/>
  <c r="G144" i="71"/>
  <c r="G143" i="71"/>
  <c r="G142" i="71"/>
  <c r="G141" i="71"/>
  <c r="G140" i="71"/>
  <c r="G139" i="71"/>
  <c r="G138" i="71"/>
  <c r="E17" i="2"/>
  <c r="G17" i="2"/>
  <c r="I17" i="2"/>
  <c r="I23" i="2" s="1"/>
  <c r="F17" i="2"/>
  <c r="H17" i="2"/>
  <c r="H23" i="2" s="1"/>
  <c r="J17" i="2"/>
  <c r="E18" i="2"/>
  <c r="G18" i="2"/>
  <c r="I18" i="2"/>
  <c r="F18" i="2"/>
  <c r="H18" i="2"/>
  <c r="J18" i="2"/>
  <c r="E19" i="2"/>
  <c r="G19" i="2"/>
  <c r="I19" i="2"/>
  <c r="F19" i="2"/>
  <c r="H19" i="2"/>
  <c r="J19" i="2"/>
  <c r="E20" i="2"/>
  <c r="G20" i="2"/>
  <c r="I20" i="2"/>
  <c r="F20" i="2"/>
  <c r="H20" i="2"/>
  <c r="J20" i="2"/>
  <c r="T6" i="14"/>
  <c r="T23" i="14" s="1"/>
  <c r="U6" i="14"/>
  <c r="T7" i="14"/>
  <c r="U7" i="14"/>
  <c r="T8" i="14"/>
  <c r="U8" i="14"/>
  <c r="T14" i="14"/>
  <c r="U14" i="14"/>
  <c r="T15" i="14"/>
  <c r="U15" i="14"/>
  <c r="T17" i="14"/>
  <c r="U17" i="14"/>
  <c r="T18" i="14"/>
  <c r="U18" i="14"/>
  <c r="T19" i="14"/>
  <c r="U19" i="14"/>
  <c r="T20" i="14"/>
  <c r="U20" i="14"/>
  <c r="T21" i="14"/>
  <c r="U21" i="14"/>
  <c r="T22" i="14"/>
  <c r="U22" i="14"/>
  <c r="AR23" i="14"/>
  <c r="AS23" i="14"/>
  <c r="T24" i="7"/>
  <c r="S24" i="7"/>
  <c r="AE23" i="15"/>
  <c r="J52" i="69"/>
  <c r="H52" i="69"/>
  <c r="J49" i="69"/>
  <c r="H49" i="69"/>
  <c r="J47" i="69"/>
  <c r="H47" i="69"/>
  <c r="J52" i="71"/>
  <c r="H52" i="71"/>
  <c r="J49" i="71"/>
  <c r="H49" i="71"/>
  <c r="J47" i="71"/>
  <c r="H47" i="71"/>
  <c r="AI4" i="2"/>
  <c r="AA4" i="2"/>
  <c r="G14" i="15"/>
  <c r="G15" i="15"/>
  <c r="G17" i="15"/>
  <c r="AW7" i="113" s="1"/>
  <c r="G18" i="15"/>
  <c r="AW8" i="113" s="1"/>
  <c r="G19" i="15"/>
  <c r="AW9" i="113" s="1"/>
  <c r="G20" i="15"/>
  <c r="AW10" i="113" s="1"/>
  <c r="G21" i="15"/>
  <c r="G22" i="15"/>
  <c r="G7" i="15"/>
  <c r="G8" i="15"/>
  <c r="G6" i="15"/>
  <c r="AF23" i="15"/>
  <c r="H104" i="71"/>
  <c r="E6" i="2"/>
  <c r="C22" i="15"/>
  <c r="E22" i="85" s="1"/>
  <c r="C21" i="15"/>
  <c r="C20" i="15"/>
  <c r="E20" i="85" s="1"/>
  <c r="C19" i="15"/>
  <c r="E19" i="85" s="1"/>
  <c r="C18" i="15"/>
  <c r="D18" i="45" s="1"/>
  <c r="C17" i="15"/>
  <c r="F17" i="44" s="1"/>
  <c r="C15" i="15"/>
  <c r="D15" i="45" s="1"/>
  <c r="C14" i="15"/>
  <c r="C8" i="15"/>
  <c r="E8" i="58" s="1"/>
  <c r="C7" i="15"/>
  <c r="C7" i="29" s="1"/>
  <c r="E7" i="29" s="1"/>
  <c r="C6" i="15"/>
  <c r="E6" i="58" s="1"/>
  <c r="R6" i="58" s="1"/>
  <c r="D6" i="15"/>
  <c r="D6" i="29" s="1"/>
  <c r="D8" i="15"/>
  <c r="J7" i="14"/>
  <c r="J8" i="14"/>
  <c r="J14" i="14"/>
  <c r="J15" i="14"/>
  <c r="J17" i="14"/>
  <c r="J18" i="14"/>
  <c r="J19" i="14"/>
  <c r="J20" i="14"/>
  <c r="J21" i="14"/>
  <c r="J22" i="14"/>
  <c r="J6" i="14"/>
  <c r="AH23" i="14"/>
  <c r="A7" i="68"/>
  <c r="A14" i="68"/>
  <c r="F22" i="85"/>
  <c r="F21" i="85"/>
  <c r="F20" i="85"/>
  <c r="F19" i="85"/>
  <c r="F18" i="85"/>
  <c r="F17" i="85"/>
  <c r="F15" i="85"/>
  <c r="F14" i="85"/>
  <c r="F13" i="85"/>
  <c r="F8" i="85"/>
  <c r="F7" i="85"/>
  <c r="F6" i="85"/>
  <c r="C13" i="35"/>
  <c r="C14" i="35"/>
  <c r="C15" i="35"/>
  <c r="C16" i="35"/>
  <c r="B5" i="35"/>
  <c r="B6" i="35"/>
  <c r="B7" i="35"/>
  <c r="C7" i="35"/>
  <c r="E7" i="35" s="1"/>
  <c r="B20" i="68"/>
  <c r="A13" i="68"/>
  <c r="B13" i="68"/>
  <c r="B14" i="68"/>
  <c r="B6" i="85"/>
  <c r="A6" i="85"/>
  <c r="G113" i="71"/>
  <c r="G110" i="71"/>
  <c r="G107" i="71"/>
  <c r="G113" i="69"/>
  <c r="G110" i="69"/>
  <c r="G107" i="69"/>
  <c r="J8" i="11"/>
  <c r="I8" i="11"/>
  <c r="H8" i="11"/>
  <c r="G8" i="11"/>
  <c r="F8" i="11"/>
  <c r="E8" i="11"/>
  <c r="D8" i="11"/>
  <c r="C8" i="11"/>
  <c r="J7" i="11"/>
  <c r="I7" i="11"/>
  <c r="H7" i="11"/>
  <c r="G7" i="11"/>
  <c r="F7" i="11"/>
  <c r="E7" i="11"/>
  <c r="D7" i="11"/>
  <c r="C7" i="11"/>
  <c r="J6" i="11"/>
  <c r="I6" i="11"/>
  <c r="H6" i="11"/>
  <c r="G6" i="11"/>
  <c r="F6" i="11"/>
  <c r="E6" i="11"/>
  <c r="D6" i="11"/>
  <c r="D6" i="73" s="1"/>
  <c r="C6" i="11"/>
  <c r="C6" i="73" s="1"/>
  <c r="C29" i="23"/>
  <c r="C28" i="23"/>
  <c r="C27" i="23"/>
  <c r="C26" i="23"/>
  <c r="C25" i="23"/>
  <c r="C24" i="23"/>
  <c r="C23" i="23"/>
  <c r="C22" i="23"/>
  <c r="C21" i="23"/>
  <c r="C20" i="23"/>
  <c r="C19" i="23"/>
  <c r="C18" i="23"/>
  <c r="C17" i="23"/>
  <c r="C16" i="23"/>
  <c r="C15" i="23"/>
  <c r="C14" i="23"/>
  <c r="C11" i="23"/>
  <c r="C10" i="23"/>
  <c r="C9" i="23"/>
  <c r="C8" i="23"/>
  <c r="C7" i="23"/>
  <c r="C6" i="23"/>
  <c r="C5" i="23"/>
  <c r="C4" i="23"/>
  <c r="X22" i="14"/>
  <c r="W22" i="14"/>
  <c r="G22" i="64" s="1"/>
  <c r="V22" i="14"/>
  <c r="D22" i="64" s="1"/>
  <c r="S22" i="14"/>
  <c r="R22" i="14"/>
  <c r="Q22" i="14"/>
  <c r="P22" i="14"/>
  <c r="O22" i="14"/>
  <c r="N22" i="14"/>
  <c r="M22" i="14"/>
  <c r="L22" i="14"/>
  <c r="K22" i="14"/>
  <c r="H22" i="14"/>
  <c r="G22" i="14"/>
  <c r="F22" i="14"/>
  <c r="E22" i="14"/>
  <c r="D22" i="14"/>
  <c r="C22" i="14"/>
  <c r="X21" i="14"/>
  <c r="W21" i="14"/>
  <c r="G21" i="64"/>
  <c r="V21" i="14"/>
  <c r="D21" i="64"/>
  <c r="S21" i="14"/>
  <c r="R21" i="14"/>
  <c r="Q21" i="14"/>
  <c r="P21" i="14"/>
  <c r="O21" i="14"/>
  <c r="N21" i="14"/>
  <c r="M21" i="14"/>
  <c r="L21" i="14"/>
  <c r="K21" i="14"/>
  <c r="H21" i="14"/>
  <c r="G21" i="14"/>
  <c r="F21" i="14"/>
  <c r="E21" i="14"/>
  <c r="D21" i="14"/>
  <c r="C21" i="14"/>
  <c r="X20" i="14"/>
  <c r="W20" i="14"/>
  <c r="G20" i="64" s="1"/>
  <c r="V20" i="14"/>
  <c r="D20" i="64" s="1"/>
  <c r="S20" i="14"/>
  <c r="R20" i="14"/>
  <c r="Q20" i="14"/>
  <c r="P20" i="14"/>
  <c r="O20" i="14"/>
  <c r="N20" i="14"/>
  <c r="M20" i="14"/>
  <c r="L20" i="14"/>
  <c r="K20" i="14"/>
  <c r="H20" i="14"/>
  <c r="G20" i="14"/>
  <c r="F20" i="14"/>
  <c r="E20" i="14"/>
  <c r="D20" i="14"/>
  <c r="C20" i="14"/>
  <c r="X19" i="14"/>
  <c r="W19" i="14"/>
  <c r="G19" i="64" s="1"/>
  <c r="V19" i="14"/>
  <c r="D19" i="64" s="1"/>
  <c r="S19" i="14"/>
  <c r="R19" i="14"/>
  <c r="Q19" i="14"/>
  <c r="P19" i="14"/>
  <c r="O19" i="14"/>
  <c r="N19" i="14"/>
  <c r="M19" i="14"/>
  <c r="L19" i="14"/>
  <c r="K19" i="14"/>
  <c r="H19" i="14"/>
  <c r="G19" i="14"/>
  <c r="F19" i="14"/>
  <c r="E19" i="14"/>
  <c r="D19" i="14"/>
  <c r="C19" i="14"/>
  <c r="X18" i="14"/>
  <c r="W18" i="14"/>
  <c r="G18" i="64" s="1"/>
  <c r="V18" i="14"/>
  <c r="D18" i="64" s="1"/>
  <c r="S18" i="14"/>
  <c r="R18" i="14"/>
  <c r="Q18" i="14"/>
  <c r="P18" i="14"/>
  <c r="O18" i="14"/>
  <c r="N18" i="14"/>
  <c r="M18" i="14"/>
  <c r="L18" i="14"/>
  <c r="K18" i="14"/>
  <c r="H18" i="14"/>
  <c r="G18" i="14"/>
  <c r="F18" i="14"/>
  <c r="E18" i="14"/>
  <c r="D18" i="14"/>
  <c r="C18" i="14"/>
  <c r="X17" i="14"/>
  <c r="W17" i="14"/>
  <c r="G17" i="64" s="1"/>
  <c r="V17" i="14"/>
  <c r="D17" i="64" s="1"/>
  <c r="S17" i="14"/>
  <c r="R17" i="14"/>
  <c r="Q17" i="14"/>
  <c r="P17" i="14"/>
  <c r="O17" i="14"/>
  <c r="N17" i="14"/>
  <c r="M17" i="14"/>
  <c r="L17" i="14"/>
  <c r="K17" i="14"/>
  <c r="H17" i="14"/>
  <c r="G17" i="14"/>
  <c r="F17" i="14"/>
  <c r="E17" i="14"/>
  <c r="D17" i="14"/>
  <c r="C17" i="14"/>
  <c r="X15" i="14"/>
  <c r="W15" i="14"/>
  <c r="G15" i="64" s="1"/>
  <c r="V15" i="14"/>
  <c r="D15" i="64" s="1"/>
  <c r="S15" i="14"/>
  <c r="R15" i="14"/>
  <c r="Q15" i="14"/>
  <c r="P15" i="14"/>
  <c r="O15" i="14"/>
  <c r="N15" i="14"/>
  <c r="M15" i="14"/>
  <c r="L15" i="14"/>
  <c r="K15" i="14"/>
  <c r="H15" i="14"/>
  <c r="G15" i="14"/>
  <c r="F15" i="14"/>
  <c r="E15" i="14"/>
  <c r="D15" i="14"/>
  <c r="C15" i="14"/>
  <c r="X14" i="14"/>
  <c r="W14" i="14"/>
  <c r="G14" i="64"/>
  <c r="V14" i="14"/>
  <c r="D14" i="64" s="1"/>
  <c r="S14" i="14"/>
  <c r="R14" i="14"/>
  <c r="Q14" i="14"/>
  <c r="P14" i="14"/>
  <c r="O14" i="14"/>
  <c r="N14" i="14"/>
  <c r="M14" i="14"/>
  <c r="L14" i="14"/>
  <c r="K14" i="14"/>
  <c r="H14" i="14"/>
  <c r="G14" i="14"/>
  <c r="F14" i="14"/>
  <c r="E14" i="14"/>
  <c r="D14" i="14"/>
  <c r="C14" i="14"/>
  <c r="X8" i="14"/>
  <c r="W8" i="14"/>
  <c r="G8" i="64" s="1"/>
  <c r="V8" i="14"/>
  <c r="D8" i="64" s="1"/>
  <c r="S8" i="14"/>
  <c r="R8" i="14"/>
  <c r="Q8" i="14"/>
  <c r="P8" i="14"/>
  <c r="O8" i="14"/>
  <c r="N8" i="14"/>
  <c r="M8" i="14"/>
  <c r="L8" i="14"/>
  <c r="L23" i="14" s="1"/>
  <c r="K8" i="14"/>
  <c r="H8" i="14"/>
  <c r="G8" i="14"/>
  <c r="F8" i="14"/>
  <c r="E8" i="14"/>
  <c r="D8" i="14"/>
  <c r="C8" i="14"/>
  <c r="X7" i="14"/>
  <c r="W7" i="14"/>
  <c r="V7" i="14"/>
  <c r="D7" i="64" s="1"/>
  <c r="S7" i="14"/>
  <c r="R7" i="14"/>
  <c r="Q7" i="14"/>
  <c r="P7" i="14"/>
  <c r="O7" i="14"/>
  <c r="N7" i="14"/>
  <c r="M7" i="14"/>
  <c r="L7" i="14"/>
  <c r="K7" i="14"/>
  <c r="H7" i="14"/>
  <c r="G7" i="14"/>
  <c r="F7" i="14"/>
  <c r="E7" i="14"/>
  <c r="D7" i="14"/>
  <c r="Y7" i="14" s="1"/>
  <c r="C7" i="45" s="1"/>
  <c r="C7" i="14"/>
  <c r="X6" i="14"/>
  <c r="W6" i="14"/>
  <c r="G6" i="64"/>
  <c r="V6" i="14"/>
  <c r="D6" i="64" s="1"/>
  <c r="S6" i="14"/>
  <c r="R6" i="14"/>
  <c r="Q6" i="14"/>
  <c r="P6" i="14"/>
  <c r="O6" i="14"/>
  <c r="N6" i="14"/>
  <c r="M6" i="14"/>
  <c r="L6" i="14"/>
  <c r="K6" i="14"/>
  <c r="H6" i="14"/>
  <c r="G6" i="14"/>
  <c r="F6" i="14"/>
  <c r="E6" i="14"/>
  <c r="D6" i="14"/>
  <c r="C6" i="14"/>
  <c r="AV23" i="14"/>
  <c r="AU23" i="14"/>
  <c r="AT23" i="14"/>
  <c r="AQ23" i="14"/>
  <c r="AP23" i="14"/>
  <c r="AO23" i="14"/>
  <c r="AN23" i="14"/>
  <c r="AM23" i="14"/>
  <c r="AL23" i="14"/>
  <c r="AK23" i="14"/>
  <c r="AI23" i="14"/>
  <c r="AF23" i="14"/>
  <c r="AE23" i="14"/>
  <c r="AD23" i="14"/>
  <c r="AC23" i="14"/>
  <c r="AB23" i="14"/>
  <c r="AA23" i="14"/>
  <c r="AX22" i="14"/>
  <c r="AW22" i="14"/>
  <c r="AX21" i="14"/>
  <c r="AW21" i="14"/>
  <c r="AX20" i="14"/>
  <c r="AW20" i="14"/>
  <c r="AX19" i="14"/>
  <c r="AW19" i="14"/>
  <c r="AX18" i="14"/>
  <c r="AW18" i="14"/>
  <c r="AX17" i="14"/>
  <c r="AW17" i="14"/>
  <c r="AX15" i="14"/>
  <c r="AW15" i="14"/>
  <c r="AX14" i="14"/>
  <c r="AW14" i="14"/>
  <c r="AX8" i="14"/>
  <c r="AW8" i="14"/>
  <c r="AW23" i="14" s="1"/>
  <c r="AX7" i="14"/>
  <c r="AW7" i="14"/>
  <c r="AX6" i="14"/>
  <c r="AW6" i="14"/>
  <c r="J22" i="15"/>
  <c r="I22" i="15"/>
  <c r="H22" i="15"/>
  <c r="E22" i="15"/>
  <c r="D22" i="15"/>
  <c r="J21" i="15"/>
  <c r="I21" i="15"/>
  <c r="H21" i="15"/>
  <c r="E21" i="15"/>
  <c r="D21" i="15"/>
  <c r="D21" i="29" s="1"/>
  <c r="J20" i="15"/>
  <c r="I20" i="15"/>
  <c r="H20" i="15"/>
  <c r="E20" i="15"/>
  <c r="D20" i="15"/>
  <c r="D20" i="29" s="1"/>
  <c r="J19" i="15"/>
  <c r="I19" i="15"/>
  <c r="H19" i="15"/>
  <c r="E19" i="15"/>
  <c r="D19" i="15"/>
  <c r="J18" i="15"/>
  <c r="I18" i="15"/>
  <c r="H18" i="15"/>
  <c r="E18" i="15"/>
  <c r="D18" i="15"/>
  <c r="J17" i="15"/>
  <c r="I17" i="15"/>
  <c r="H17" i="15"/>
  <c r="E17" i="15"/>
  <c r="D17" i="15"/>
  <c r="J15" i="15"/>
  <c r="I15" i="15"/>
  <c r="H15" i="15"/>
  <c r="E15" i="15"/>
  <c r="D15" i="15"/>
  <c r="J14" i="15"/>
  <c r="I14" i="15"/>
  <c r="H14" i="15"/>
  <c r="E14" i="15"/>
  <c r="D14" i="15"/>
  <c r="J8" i="15"/>
  <c r="I8" i="15"/>
  <c r="H8" i="15"/>
  <c r="E8" i="15"/>
  <c r="J7" i="15"/>
  <c r="I7" i="15"/>
  <c r="H7" i="15"/>
  <c r="E7" i="15"/>
  <c r="D7" i="15"/>
  <c r="J6" i="15"/>
  <c r="I6" i="15"/>
  <c r="H6" i="15"/>
  <c r="E6" i="15"/>
  <c r="AH23" i="15"/>
  <c r="AG23" i="15"/>
  <c r="AC23" i="15"/>
  <c r="AB23" i="15"/>
  <c r="AA23" i="15"/>
  <c r="V24" i="43"/>
  <c r="U24" i="43"/>
  <c r="T24" i="43"/>
  <c r="S24" i="43"/>
  <c r="R24" i="43"/>
  <c r="Q24" i="43"/>
  <c r="P24" i="43"/>
  <c r="O24" i="43"/>
  <c r="N24" i="43"/>
  <c r="M24" i="43"/>
  <c r="L24" i="43"/>
  <c r="K24" i="43"/>
  <c r="J24" i="43"/>
  <c r="I24" i="43"/>
  <c r="F24" i="43"/>
  <c r="E24" i="43"/>
  <c r="D24" i="43"/>
  <c r="C24" i="43"/>
  <c r="V23" i="43"/>
  <c r="U23" i="43"/>
  <c r="T23" i="43"/>
  <c r="S23" i="43"/>
  <c r="R23" i="43"/>
  <c r="Q23" i="43"/>
  <c r="P23" i="43"/>
  <c r="O23" i="43"/>
  <c r="N23" i="43"/>
  <c r="M23" i="43"/>
  <c r="L23" i="43"/>
  <c r="K23" i="43"/>
  <c r="J23" i="43"/>
  <c r="I23" i="43"/>
  <c r="C23" i="43"/>
  <c r="E23" i="43"/>
  <c r="F23" i="43"/>
  <c r="D23" i="43"/>
  <c r="V22" i="43"/>
  <c r="U22" i="43"/>
  <c r="T22" i="43"/>
  <c r="S22" i="43"/>
  <c r="R22" i="43"/>
  <c r="Q22" i="43"/>
  <c r="P22" i="43"/>
  <c r="O22" i="43"/>
  <c r="N22" i="43"/>
  <c r="M22" i="43"/>
  <c r="L22" i="43"/>
  <c r="K22" i="43"/>
  <c r="J22" i="43"/>
  <c r="I22" i="43"/>
  <c r="F22" i="43"/>
  <c r="E22" i="43"/>
  <c r="D22" i="43"/>
  <c r="C22" i="43"/>
  <c r="V21" i="43"/>
  <c r="U21" i="43"/>
  <c r="T21" i="43"/>
  <c r="S21" i="43"/>
  <c r="R21" i="43"/>
  <c r="Q21" i="43"/>
  <c r="P21" i="43"/>
  <c r="O21" i="43"/>
  <c r="N21" i="43"/>
  <c r="M21" i="43"/>
  <c r="L21" i="43"/>
  <c r="K21" i="43"/>
  <c r="J21" i="43"/>
  <c r="I21" i="43"/>
  <c r="F21" i="43"/>
  <c r="E21" i="43"/>
  <c r="D21" i="43"/>
  <c r="C21" i="43"/>
  <c r="V20" i="43"/>
  <c r="U20" i="43"/>
  <c r="T20" i="43"/>
  <c r="S20" i="43"/>
  <c r="R20" i="43"/>
  <c r="Q20" i="43"/>
  <c r="P20" i="43"/>
  <c r="O20" i="43"/>
  <c r="N20" i="43"/>
  <c r="M20" i="43"/>
  <c r="L20" i="43"/>
  <c r="K20" i="43"/>
  <c r="J20" i="43"/>
  <c r="I20" i="43"/>
  <c r="F20" i="43"/>
  <c r="E20" i="43"/>
  <c r="D20" i="43"/>
  <c r="C20" i="43"/>
  <c r="V19" i="43"/>
  <c r="U19" i="43"/>
  <c r="T19" i="43"/>
  <c r="S19" i="43"/>
  <c r="R19" i="43"/>
  <c r="Q19" i="43"/>
  <c r="P19" i="43"/>
  <c r="O19" i="43"/>
  <c r="N19" i="43"/>
  <c r="M19" i="43"/>
  <c r="L19" i="43"/>
  <c r="K19" i="43"/>
  <c r="J19" i="43"/>
  <c r="I19" i="43"/>
  <c r="F19" i="43"/>
  <c r="E19" i="43"/>
  <c r="D19" i="43"/>
  <c r="C19" i="43"/>
  <c r="V17" i="43"/>
  <c r="U17" i="43"/>
  <c r="T17" i="43"/>
  <c r="S17" i="43"/>
  <c r="R17" i="43"/>
  <c r="Q17" i="43"/>
  <c r="P17" i="43"/>
  <c r="O17" i="43"/>
  <c r="N17" i="43"/>
  <c r="M17" i="43"/>
  <c r="L17" i="43"/>
  <c r="K17" i="43"/>
  <c r="J17" i="43"/>
  <c r="I17" i="43"/>
  <c r="F17" i="43"/>
  <c r="E17" i="43"/>
  <c r="C17" i="43"/>
  <c r="D17" i="43"/>
  <c r="V16" i="43"/>
  <c r="U16" i="43"/>
  <c r="T16" i="43"/>
  <c r="S16" i="43"/>
  <c r="R16" i="43"/>
  <c r="Q16" i="43"/>
  <c r="P16" i="43"/>
  <c r="O16" i="43"/>
  <c r="N16" i="43"/>
  <c r="M16" i="43"/>
  <c r="L16" i="43"/>
  <c r="K16" i="43"/>
  <c r="J16" i="43"/>
  <c r="I16" i="43"/>
  <c r="F16" i="43"/>
  <c r="E16" i="43"/>
  <c r="D16" i="43"/>
  <c r="C16" i="43"/>
  <c r="V10" i="43"/>
  <c r="U10" i="43"/>
  <c r="T10" i="43"/>
  <c r="S10" i="43"/>
  <c r="R10" i="43"/>
  <c r="Q10" i="43"/>
  <c r="P10" i="43"/>
  <c r="O10" i="43"/>
  <c r="N10" i="43"/>
  <c r="M10" i="43"/>
  <c r="L10" i="43"/>
  <c r="K10" i="43"/>
  <c r="J10" i="43"/>
  <c r="I10" i="43"/>
  <c r="F10" i="43"/>
  <c r="E10" i="43"/>
  <c r="D10" i="43"/>
  <c r="C10" i="43"/>
  <c r="V9" i="43"/>
  <c r="U9" i="43"/>
  <c r="T9" i="43"/>
  <c r="S9" i="43"/>
  <c r="R9" i="43"/>
  <c r="Q9" i="43"/>
  <c r="P9" i="43"/>
  <c r="O9" i="43"/>
  <c r="N9" i="43"/>
  <c r="M9" i="43"/>
  <c r="L9" i="43"/>
  <c r="K9" i="43"/>
  <c r="J9" i="43"/>
  <c r="I9" i="43"/>
  <c r="F9" i="43"/>
  <c r="E9" i="43"/>
  <c r="D9" i="43"/>
  <c r="C9" i="43"/>
  <c r="V8" i="43"/>
  <c r="U8" i="43"/>
  <c r="T8" i="43"/>
  <c r="S8" i="43"/>
  <c r="R8" i="43"/>
  <c r="Q8" i="43"/>
  <c r="P8" i="43"/>
  <c r="O8" i="43"/>
  <c r="N8" i="43"/>
  <c r="M8" i="43"/>
  <c r="L8" i="43"/>
  <c r="K8" i="43"/>
  <c r="J8" i="43"/>
  <c r="I8" i="43"/>
  <c r="F8" i="43"/>
  <c r="E8" i="43"/>
  <c r="D8" i="43"/>
  <c r="C8" i="43"/>
  <c r="AT25" i="43"/>
  <c r="AS25" i="43"/>
  <c r="AR25" i="43"/>
  <c r="AQ25" i="43"/>
  <c r="AP25" i="43"/>
  <c r="AO25" i="43"/>
  <c r="AN25" i="43"/>
  <c r="AM25" i="43"/>
  <c r="AL25" i="43"/>
  <c r="AK25" i="43"/>
  <c r="AJ25" i="43"/>
  <c r="AI25" i="43"/>
  <c r="AF25" i="43"/>
  <c r="AE25" i="43"/>
  <c r="AD25" i="43"/>
  <c r="AC25" i="43"/>
  <c r="J22" i="2"/>
  <c r="I22" i="2"/>
  <c r="H22" i="2"/>
  <c r="G22" i="2"/>
  <c r="F22" i="2"/>
  <c r="E22" i="2"/>
  <c r="D22" i="2"/>
  <c r="C22" i="2"/>
  <c r="C22" i="33" s="1"/>
  <c r="J21" i="2"/>
  <c r="I21" i="2"/>
  <c r="H21" i="2"/>
  <c r="G21" i="2"/>
  <c r="F21" i="2"/>
  <c r="E21" i="2"/>
  <c r="D21" i="2"/>
  <c r="C21" i="2"/>
  <c r="C21" i="33" s="1"/>
  <c r="G21" i="33" s="1"/>
  <c r="I21" i="33" s="1"/>
  <c r="D20" i="2"/>
  <c r="C20" i="31"/>
  <c r="C20" i="2"/>
  <c r="D19" i="2"/>
  <c r="C19" i="2"/>
  <c r="D18" i="2"/>
  <c r="C18" i="2"/>
  <c r="D17" i="2"/>
  <c r="C17" i="2"/>
  <c r="J15" i="2"/>
  <c r="I15" i="2"/>
  <c r="H15" i="2"/>
  <c r="F15" i="2"/>
  <c r="G15" i="2"/>
  <c r="E15" i="2"/>
  <c r="D15" i="2"/>
  <c r="C15" i="31" s="1"/>
  <c r="C15" i="2"/>
  <c r="J11" i="2"/>
  <c r="I11" i="2"/>
  <c r="H11" i="2"/>
  <c r="G11" i="2"/>
  <c r="F11" i="2"/>
  <c r="E11" i="2"/>
  <c r="D11" i="2"/>
  <c r="C11" i="33" s="1"/>
  <c r="C11" i="2"/>
  <c r="J10" i="2"/>
  <c r="J23" i="2" s="1"/>
  <c r="I10" i="2"/>
  <c r="H10" i="2"/>
  <c r="G10" i="2"/>
  <c r="F10" i="2"/>
  <c r="E10" i="2"/>
  <c r="K10" i="2" s="1"/>
  <c r="D10" i="2"/>
  <c r="C10" i="31" s="1"/>
  <c r="H10" i="31" s="1"/>
  <c r="C10" i="2"/>
  <c r="J14" i="2"/>
  <c r="I14" i="2"/>
  <c r="H14" i="2"/>
  <c r="G14" i="2"/>
  <c r="E14" i="2"/>
  <c r="F14" i="2"/>
  <c r="F23" i="2" s="1"/>
  <c r="D14" i="2"/>
  <c r="C14" i="2"/>
  <c r="C14" i="33" s="1"/>
  <c r="G14" i="33" s="1"/>
  <c r="J13" i="2"/>
  <c r="I13" i="2"/>
  <c r="H13" i="2"/>
  <c r="G13" i="2"/>
  <c r="F13" i="2"/>
  <c r="E13" i="2"/>
  <c r="D13" i="2"/>
  <c r="C13" i="2"/>
  <c r="C13" i="33" s="1"/>
  <c r="G13" i="33" s="1"/>
  <c r="J12" i="2"/>
  <c r="I12" i="2"/>
  <c r="H12" i="2"/>
  <c r="G12" i="2"/>
  <c r="F12" i="2"/>
  <c r="E12" i="2"/>
  <c r="D12" i="2"/>
  <c r="C12" i="2"/>
  <c r="C12" i="31" s="1"/>
  <c r="J9" i="2"/>
  <c r="I9" i="2"/>
  <c r="H9" i="2"/>
  <c r="G9" i="2"/>
  <c r="F9" i="2"/>
  <c r="E9" i="2"/>
  <c r="D9" i="2"/>
  <c r="C9" i="2"/>
  <c r="C9" i="33" s="1"/>
  <c r="J8" i="2"/>
  <c r="I8" i="2"/>
  <c r="H8" i="2"/>
  <c r="G8" i="2"/>
  <c r="F8" i="2"/>
  <c r="L8" i="2" s="1"/>
  <c r="E8" i="2"/>
  <c r="D8" i="2"/>
  <c r="C8" i="2"/>
  <c r="C8" i="33" s="1"/>
  <c r="J7" i="2"/>
  <c r="I7" i="2"/>
  <c r="H7" i="2"/>
  <c r="G7" i="2"/>
  <c r="F7" i="2"/>
  <c r="E7" i="2"/>
  <c r="D7" i="2"/>
  <c r="C7" i="2"/>
  <c r="J6" i="2"/>
  <c r="I6" i="2"/>
  <c r="H6" i="2"/>
  <c r="G6" i="2"/>
  <c r="F6" i="2"/>
  <c r="L6" i="2" s="1"/>
  <c r="D6" i="2"/>
  <c r="C6" i="33" s="1"/>
  <c r="C6" i="2"/>
  <c r="AH23" i="2"/>
  <c r="AG23" i="2"/>
  <c r="AF23" i="2"/>
  <c r="AE23" i="2"/>
  <c r="AD23" i="2"/>
  <c r="AC23" i="2"/>
  <c r="AB23" i="2"/>
  <c r="AA23" i="2"/>
  <c r="AJ22" i="2"/>
  <c r="AK22" i="2" s="1"/>
  <c r="AI22" i="2"/>
  <c r="AJ21" i="2"/>
  <c r="AI21" i="2"/>
  <c r="AK21" i="2" s="1"/>
  <c r="AJ15" i="2"/>
  <c r="AI15" i="2"/>
  <c r="AK15" i="2" s="1"/>
  <c r="AJ14" i="2"/>
  <c r="AI14" i="2"/>
  <c r="AJ13" i="2"/>
  <c r="AI13" i="2"/>
  <c r="AJ12" i="2"/>
  <c r="AI12" i="2"/>
  <c r="AJ9" i="2"/>
  <c r="AI9" i="2"/>
  <c r="AK9" i="2" s="1"/>
  <c r="AJ8" i="2"/>
  <c r="AI8" i="2"/>
  <c r="AJ7" i="2"/>
  <c r="AI7" i="2"/>
  <c r="AJ6" i="2"/>
  <c r="AI6" i="2"/>
  <c r="G28" i="65"/>
  <c r="G31" i="65" s="1"/>
  <c r="K33" i="47"/>
  <c r="B6" i="73"/>
  <c r="B7" i="73"/>
  <c r="B8" i="73"/>
  <c r="B9" i="73"/>
  <c r="A6" i="73"/>
  <c r="A7" i="73"/>
  <c r="A8" i="73"/>
  <c r="A9" i="73"/>
  <c r="H8" i="73"/>
  <c r="G8" i="73"/>
  <c r="H7" i="73"/>
  <c r="G7" i="73"/>
  <c r="I7" i="73" s="1"/>
  <c r="H6" i="73"/>
  <c r="G6" i="73"/>
  <c r="K53" i="47"/>
  <c r="AB7" i="5"/>
  <c r="J8" i="30" s="1"/>
  <c r="K211" i="47"/>
  <c r="K252" i="69"/>
  <c r="B21" i="65"/>
  <c r="A3" i="32"/>
  <c r="A30" i="23"/>
  <c r="P24" i="7"/>
  <c r="O24" i="7"/>
  <c r="Q24" i="7"/>
  <c r="R24" i="7"/>
  <c r="M24" i="8"/>
  <c r="N24" i="8"/>
  <c r="K163" i="72"/>
  <c r="I162" i="72"/>
  <c r="C224" i="47" s="1"/>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K252" i="71"/>
  <c r="J104" i="71"/>
  <c r="J102" i="71"/>
  <c r="H102" i="71"/>
  <c r="J100" i="71"/>
  <c r="H100" i="71"/>
  <c r="J98" i="71"/>
  <c r="H98" i="71"/>
  <c r="J96" i="71"/>
  <c r="H96" i="71"/>
  <c r="J94" i="71"/>
  <c r="H94" i="71"/>
  <c r="J92" i="71"/>
  <c r="H92" i="71"/>
  <c r="J90" i="71"/>
  <c r="H90" i="71"/>
  <c r="J88" i="71"/>
  <c r="H88" i="71"/>
  <c r="J86" i="71"/>
  <c r="H86" i="71"/>
  <c r="J84" i="71"/>
  <c r="H84" i="71"/>
  <c r="J64" i="71"/>
  <c r="G61" i="71"/>
  <c r="G58" i="71"/>
  <c r="G55" i="71"/>
  <c r="G44" i="71"/>
  <c r="J34" i="71"/>
  <c r="H34" i="71"/>
  <c r="J32" i="71"/>
  <c r="H32" i="71"/>
  <c r="J22" i="71"/>
  <c r="H22" i="71"/>
  <c r="J20" i="71"/>
  <c r="H20" i="71"/>
  <c r="J11" i="71"/>
  <c r="H11" i="71"/>
  <c r="J64" i="69"/>
  <c r="G61" i="69"/>
  <c r="G58" i="69"/>
  <c r="G55" i="69"/>
  <c r="G44" i="69"/>
  <c r="J34" i="69"/>
  <c r="H34" i="69"/>
  <c r="J32" i="69"/>
  <c r="H32" i="69"/>
  <c r="J22" i="69"/>
  <c r="H22" i="69"/>
  <c r="J20" i="69"/>
  <c r="H20" i="69"/>
  <c r="J11" i="69"/>
  <c r="H11" i="69"/>
  <c r="G8" i="69"/>
  <c r="G6" i="69"/>
  <c r="A33" i="23"/>
  <c r="B7" i="68"/>
  <c r="A6" i="68"/>
  <c r="A5" i="68"/>
  <c r="A26" i="2"/>
  <c r="A27" i="8" s="1"/>
  <c r="E32" i="23"/>
  <c r="E35" i="23"/>
  <c r="B26" i="65"/>
  <c r="B22" i="65"/>
  <c r="B23" i="65"/>
  <c r="B24" i="65"/>
  <c r="B18" i="65"/>
  <c r="B25" i="65"/>
  <c r="B6" i="65"/>
  <c r="B30" i="65"/>
  <c r="B27" i="65"/>
  <c r="C25" i="18"/>
  <c r="C24" i="18"/>
  <c r="A26" i="5"/>
  <c r="A25" i="5"/>
  <c r="A26" i="7"/>
  <c r="A27" i="7"/>
  <c r="C28" i="65"/>
  <c r="F32" i="65" s="1"/>
  <c r="AA25" i="18"/>
  <c r="AA24" i="18"/>
  <c r="A24" i="58"/>
  <c r="B20" i="35"/>
  <c r="C20" i="35"/>
  <c r="A20" i="35"/>
  <c r="C19" i="35"/>
  <c r="B19" i="35"/>
  <c r="A19" i="35"/>
  <c r="B6" i="64"/>
  <c r="A6" i="64"/>
  <c r="C27" i="46"/>
  <c r="C28" i="46"/>
  <c r="C29" i="46"/>
  <c r="C30" i="46"/>
  <c r="B27" i="46"/>
  <c r="B28" i="46"/>
  <c r="B29" i="46"/>
  <c r="B30" i="46"/>
  <c r="A27" i="46"/>
  <c r="A28" i="46"/>
  <c r="A29" i="46"/>
  <c r="A30" i="46"/>
  <c r="V23" i="32"/>
  <c r="U23" i="32"/>
  <c r="T23" i="32"/>
  <c r="S23" i="32"/>
  <c r="R23" i="32"/>
  <c r="Q23" i="32"/>
  <c r="P23" i="32"/>
  <c r="J23" i="32"/>
  <c r="I23" i="32"/>
  <c r="H23" i="32"/>
  <c r="G23" i="32"/>
  <c r="F23" i="32"/>
  <c r="E23" i="32"/>
  <c r="D23" i="32"/>
  <c r="AB21" i="5"/>
  <c r="J22" i="30" s="1"/>
  <c r="AA21" i="5"/>
  <c r="E22" i="30" s="1"/>
  <c r="X21" i="6"/>
  <c r="I22" i="30" s="1"/>
  <c r="W21" i="6"/>
  <c r="D22" i="30" s="1"/>
  <c r="R32" i="9"/>
  <c r="F21" i="33" s="1"/>
  <c r="T30" i="9"/>
  <c r="F21" i="48" s="1"/>
  <c r="R14" i="9"/>
  <c r="P24" i="8"/>
  <c r="O24" i="8"/>
  <c r="AB22" i="5"/>
  <c r="J23" i="30" s="1"/>
  <c r="AA22" i="5"/>
  <c r="E23" i="30" s="1"/>
  <c r="AB20" i="5"/>
  <c r="J21" i="30" s="1"/>
  <c r="AA20" i="5"/>
  <c r="AB19" i="5"/>
  <c r="J20" i="30"/>
  <c r="AA19" i="5"/>
  <c r="E20" i="30"/>
  <c r="AB18" i="5"/>
  <c r="J19" i="30" s="1"/>
  <c r="AA18" i="5"/>
  <c r="E19" i="30" s="1"/>
  <c r="AB17" i="5"/>
  <c r="AA17" i="5"/>
  <c r="E18" i="30" s="1"/>
  <c r="AB15" i="5"/>
  <c r="J16" i="30"/>
  <c r="AA15" i="5"/>
  <c r="E16" i="30" s="1"/>
  <c r="AB14" i="5"/>
  <c r="J15" i="30" s="1"/>
  <c r="AA14" i="5"/>
  <c r="E15" i="30" s="1"/>
  <c r="AB8" i="5"/>
  <c r="J9" i="30" s="1"/>
  <c r="AA8" i="5"/>
  <c r="E9" i="30" s="1"/>
  <c r="AA7" i="5"/>
  <c r="AB6" i="5"/>
  <c r="J7" i="30" s="1"/>
  <c r="AA6" i="5"/>
  <c r="E7" i="30"/>
  <c r="X23" i="5"/>
  <c r="W23" i="5"/>
  <c r="X22" i="6"/>
  <c r="I23" i="30" s="1"/>
  <c r="W22" i="6"/>
  <c r="D23" i="30" s="1"/>
  <c r="X20" i="6"/>
  <c r="I21" i="30"/>
  <c r="W20" i="6"/>
  <c r="D21" i="30" s="1"/>
  <c r="X19" i="6"/>
  <c r="I20" i="30" s="1"/>
  <c r="W19" i="6"/>
  <c r="D20" i="30" s="1"/>
  <c r="X18" i="6"/>
  <c r="I19" i="30" s="1"/>
  <c r="W18" i="6"/>
  <c r="D19" i="30" s="1"/>
  <c r="X17" i="6"/>
  <c r="I18" i="30" s="1"/>
  <c r="W17" i="6"/>
  <c r="D18" i="30" s="1"/>
  <c r="X15" i="6"/>
  <c r="I16" i="30"/>
  <c r="W15" i="6"/>
  <c r="D16" i="30" s="1"/>
  <c r="X14" i="6"/>
  <c r="I15" i="30" s="1"/>
  <c r="W14" i="6"/>
  <c r="D15" i="30" s="1"/>
  <c r="X8" i="6"/>
  <c r="W8" i="6"/>
  <c r="D9" i="30" s="1"/>
  <c r="X7" i="6"/>
  <c r="I8" i="30" s="1"/>
  <c r="W7" i="6"/>
  <c r="D8" i="30"/>
  <c r="X6" i="6"/>
  <c r="W6" i="6"/>
  <c r="D7" i="30" s="1"/>
  <c r="T23" i="6"/>
  <c r="S23" i="6"/>
  <c r="A3" i="63"/>
  <c r="B20" i="63"/>
  <c r="B13" i="63"/>
  <c r="B6" i="63"/>
  <c r="V24" i="32"/>
  <c r="V22" i="32"/>
  <c r="V21" i="32"/>
  <c r="V20" i="32"/>
  <c r="V19" i="32"/>
  <c r="V17" i="32"/>
  <c r="V16" i="32"/>
  <c r="V10" i="32"/>
  <c r="V9" i="32"/>
  <c r="V8" i="32"/>
  <c r="J24" i="32"/>
  <c r="J22" i="32"/>
  <c r="J21" i="32"/>
  <c r="J20" i="32"/>
  <c r="J19" i="32"/>
  <c r="J17" i="32"/>
  <c r="J16" i="32"/>
  <c r="J10" i="32"/>
  <c r="J25" i="32" s="1"/>
  <c r="J9" i="32"/>
  <c r="J8" i="32"/>
  <c r="E16" i="46"/>
  <c r="C16" i="46"/>
  <c r="G16" i="46" s="1"/>
  <c r="B16" i="46"/>
  <c r="A16" i="46"/>
  <c r="K23" i="47"/>
  <c r="K24" i="47"/>
  <c r="K25" i="47"/>
  <c r="K26" i="47"/>
  <c r="K22" i="47"/>
  <c r="A6" i="48"/>
  <c r="B6" i="48"/>
  <c r="E6" i="48"/>
  <c r="A6" i="45"/>
  <c r="B6" i="45"/>
  <c r="C4" i="44"/>
  <c r="A6" i="44"/>
  <c r="B6" i="44"/>
  <c r="A6" i="46"/>
  <c r="B6" i="46"/>
  <c r="C6" i="46"/>
  <c r="A7" i="46"/>
  <c r="B7" i="46"/>
  <c r="C7" i="46"/>
  <c r="A8" i="46"/>
  <c r="B8" i="46"/>
  <c r="C8" i="46"/>
  <c r="A9" i="46"/>
  <c r="B9" i="46"/>
  <c r="C9" i="46"/>
  <c r="A10" i="46"/>
  <c r="B10" i="46"/>
  <c r="C10" i="46"/>
  <c r="A11" i="46"/>
  <c r="B11" i="46"/>
  <c r="C11" i="46"/>
  <c r="C12" i="46"/>
  <c r="C13" i="46"/>
  <c r="G14" i="46"/>
  <c r="G15" i="46"/>
  <c r="C17" i="46"/>
  <c r="C18" i="46"/>
  <c r="C19" i="46"/>
  <c r="C20" i="46"/>
  <c r="C21" i="46"/>
  <c r="C22" i="46"/>
  <c r="C23" i="46"/>
  <c r="C24" i="46"/>
  <c r="C25" i="46"/>
  <c r="C26" i="46"/>
  <c r="A12" i="46"/>
  <c r="B12" i="46"/>
  <c r="A13" i="46"/>
  <c r="B13" i="46"/>
  <c r="A17" i="46"/>
  <c r="B17" i="46"/>
  <c r="A18" i="46"/>
  <c r="B18" i="46"/>
  <c r="A19" i="46"/>
  <c r="B19" i="46"/>
  <c r="A20" i="46"/>
  <c r="B20" i="46"/>
  <c r="A21" i="46"/>
  <c r="B21" i="46"/>
  <c r="A22" i="46"/>
  <c r="B22" i="46"/>
  <c r="A23" i="46"/>
  <c r="B23" i="46"/>
  <c r="A24" i="46"/>
  <c r="B24" i="46"/>
  <c r="A25" i="46"/>
  <c r="B25" i="46"/>
  <c r="A26" i="46"/>
  <c r="B26" i="46"/>
  <c r="A6" i="29"/>
  <c r="B6" i="29"/>
  <c r="C4" i="33"/>
  <c r="A6" i="33"/>
  <c r="B6" i="33"/>
  <c r="A23" i="33"/>
  <c r="C6" i="32"/>
  <c r="O6" i="32"/>
  <c r="A8" i="32"/>
  <c r="B8" i="32"/>
  <c r="D8" i="32"/>
  <c r="E8" i="32"/>
  <c r="F8" i="32"/>
  <c r="G8" i="32"/>
  <c r="H8" i="32"/>
  <c r="I8" i="32"/>
  <c r="P8" i="32"/>
  <c r="Q8" i="32"/>
  <c r="R8" i="32"/>
  <c r="S8" i="32"/>
  <c r="T8" i="32"/>
  <c r="U8" i="32"/>
  <c r="D9" i="32"/>
  <c r="E9" i="32"/>
  <c r="F9" i="32"/>
  <c r="G9" i="32"/>
  <c r="H9" i="32"/>
  <c r="I9" i="32"/>
  <c r="I25" i="32" s="1"/>
  <c r="P9" i="32"/>
  <c r="P25" i="32" s="1"/>
  <c r="Q9" i="32"/>
  <c r="R9" i="32"/>
  <c r="S9" i="32"/>
  <c r="S10" i="32"/>
  <c r="S16" i="32"/>
  <c r="S17" i="32"/>
  <c r="S19" i="32"/>
  <c r="S20" i="32"/>
  <c r="S21" i="32"/>
  <c r="S22" i="32"/>
  <c r="S24" i="32"/>
  <c r="T9" i="32"/>
  <c r="U9" i="32"/>
  <c r="D10" i="32"/>
  <c r="E10" i="32"/>
  <c r="F10" i="32"/>
  <c r="G10" i="32"/>
  <c r="H10" i="32"/>
  <c r="I10" i="32"/>
  <c r="P10" i="32"/>
  <c r="Q10" i="32"/>
  <c r="R10" i="32"/>
  <c r="T10" i="32"/>
  <c r="U10" i="32"/>
  <c r="D16" i="32"/>
  <c r="E16" i="32"/>
  <c r="F16" i="32"/>
  <c r="G16" i="32"/>
  <c r="H16" i="32"/>
  <c r="I16" i="32"/>
  <c r="P16" i="32"/>
  <c r="Q16" i="32"/>
  <c r="R16" i="32"/>
  <c r="T16" i="32"/>
  <c r="U16" i="32"/>
  <c r="D17" i="32"/>
  <c r="E17" i="32"/>
  <c r="F17" i="32"/>
  <c r="G17" i="32"/>
  <c r="H17" i="32"/>
  <c r="I17" i="32"/>
  <c r="P17" i="32"/>
  <c r="Q17" i="32"/>
  <c r="R17" i="32"/>
  <c r="T17" i="32"/>
  <c r="U17" i="32"/>
  <c r="D19" i="32"/>
  <c r="E19" i="32"/>
  <c r="F19" i="32"/>
  <c r="G19" i="32"/>
  <c r="H19" i="32"/>
  <c r="I19" i="32"/>
  <c r="P19" i="32"/>
  <c r="Q19" i="32"/>
  <c r="R19" i="32"/>
  <c r="T19" i="32"/>
  <c r="U19" i="32"/>
  <c r="D20" i="32"/>
  <c r="E20" i="32"/>
  <c r="F20" i="32"/>
  <c r="G20" i="32"/>
  <c r="H20" i="32"/>
  <c r="I20" i="32"/>
  <c r="P20" i="32"/>
  <c r="Q20" i="32"/>
  <c r="R20" i="32"/>
  <c r="T20" i="32"/>
  <c r="U20" i="32"/>
  <c r="D21" i="32"/>
  <c r="E21" i="32"/>
  <c r="F21" i="32"/>
  <c r="G21" i="32"/>
  <c r="G25" i="32" s="1"/>
  <c r="H21" i="32"/>
  <c r="I21" i="32"/>
  <c r="P21" i="32"/>
  <c r="Q21" i="32"/>
  <c r="R21" i="32"/>
  <c r="T21" i="32"/>
  <c r="U21" i="32"/>
  <c r="D22" i="32"/>
  <c r="E22" i="32"/>
  <c r="F22" i="32"/>
  <c r="G22" i="32"/>
  <c r="H22" i="32"/>
  <c r="I22" i="32"/>
  <c r="P22" i="32"/>
  <c r="Q22" i="32"/>
  <c r="R22" i="32"/>
  <c r="T22" i="32"/>
  <c r="U22" i="32"/>
  <c r="D24" i="32"/>
  <c r="E24" i="32"/>
  <c r="F24" i="32"/>
  <c r="G24" i="32"/>
  <c r="H24" i="32"/>
  <c r="I24" i="32"/>
  <c r="P24" i="32"/>
  <c r="Q24" i="32"/>
  <c r="R24" i="32"/>
  <c r="T24" i="32"/>
  <c r="U24" i="32"/>
  <c r="A25" i="32"/>
  <c r="A3" i="30"/>
  <c r="C5" i="30"/>
  <c r="H5" i="30"/>
  <c r="A7" i="30"/>
  <c r="B7" i="30"/>
  <c r="A24" i="30"/>
  <c r="A3" i="31"/>
  <c r="C4" i="31"/>
  <c r="H4" i="31"/>
  <c r="I4" i="31"/>
  <c r="A6" i="31"/>
  <c r="B6" i="31"/>
  <c r="A23" i="31"/>
  <c r="C5" i="58"/>
  <c r="F5" i="58"/>
  <c r="J5" i="58"/>
  <c r="L5" i="58"/>
  <c r="N5" i="58"/>
  <c r="O5" i="58"/>
  <c r="T5" i="58"/>
  <c r="A6" i="58"/>
  <c r="B6" i="58"/>
  <c r="A6" i="14"/>
  <c r="B6" i="14"/>
  <c r="A6" i="15"/>
  <c r="B6" i="15"/>
  <c r="A8" i="43"/>
  <c r="B8" i="43"/>
  <c r="A6" i="18"/>
  <c r="B6" i="18"/>
  <c r="X9" i="32"/>
  <c r="X10" i="32"/>
  <c r="L16" i="32"/>
  <c r="X20" i="32"/>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6" i="4"/>
  <c r="B6" i="4"/>
  <c r="O6" i="4"/>
  <c r="F7" i="30" s="1"/>
  <c r="P6" i="4"/>
  <c r="O7" i="4"/>
  <c r="F8" i="30" s="1"/>
  <c r="P7" i="4"/>
  <c r="K8" i="30" s="1"/>
  <c r="K9" i="30"/>
  <c r="F15" i="30"/>
  <c r="K15" i="30"/>
  <c r="K16" i="30"/>
  <c r="F20" i="30"/>
  <c r="K20" i="30"/>
  <c r="F21" i="30"/>
  <c r="F23" i="30"/>
  <c r="K23" i="30"/>
  <c r="C23" i="4"/>
  <c r="D23" i="4"/>
  <c r="E23" i="4"/>
  <c r="F23" i="4"/>
  <c r="G23" i="4"/>
  <c r="H23" i="4"/>
  <c r="I23" i="4"/>
  <c r="J23" i="4"/>
  <c r="K23" i="4"/>
  <c r="L23" i="4"/>
  <c r="M23" i="4"/>
  <c r="N23" i="4"/>
  <c r="A6" i="5"/>
  <c r="B6" i="5"/>
  <c r="J18" i="30"/>
  <c r="E21" i="30"/>
  <c r="C23" i="5"/>
  <c r="D23" i="5"/>
  <c r="E23" i="5"/>
  <c r="F23" i="5"/>
  <c r="G23" i="5"/>
  <c r="H23" i="5"/>
  <c r="I23" i="5"/>
  <c r="J23" i="5"/>
  <c r="K23" i="5"/>
  <c r="L23" i="5"/>
  <c r="M23" i="5"/>
  <c r="N23" i="5"/>
  <c r="O23" i="5"/>
  <c r="P23" i="5"/>
  <c r="Q23" i="5"/>
  <c r="R23" i="5"/>
  <c r="S23" i="5"/>
  <c r="T23" i="5"/>
  <c r="U23" i="5"/>
  <c r="V23" i="5"/>
  <c r="Y23" i="5"/>
  <c r="Z23" i="5"/>
  <c r="A6" i="6"/>
  <c r="B6" i="6"/>
  <c r="C23" i="6"/>
  <c r="D23" i="6"/>
  <c r="E23" i="6"/>
  <c r="F23" i="6"/>
  <c r="G23" i="6"/>
  <c r="H23" i="6"/>
  <c r="I23" i="6"/>
  <c r="J23" i="6"/>
  <c r="K23" i="6"/>
  <c r="L23" i="6"/>
  <c r="M23" i="6"/>
  <c r="N23" i="6"/>
  <c r="O23" i="6"/>
  <c r="P23" i="6"/>
  <c r="Q23" i="6"/>
  <c r="R23" i="6"/>
  <c r="U23" i="6"/>
  <c r="V23" i="6"/>
  <c r="A7" i="7"/>
  <c r="B7" i="7"/>
  <c r="C24" i="7"/>
  <c r="D24" i="7"/>
  <c r="E24" i="7"/>
  <c r="F24" i="7"/>
  <c r="G24" i="7"/>
  <c r="H24" i="7"/>
  <c r="I24" i="7"/>
  <c r="J24" i="7"/>
  <c r="K24" i="7"/>
  <c r="L24" i="7"/>
  <c r="M24" i="7"/>
  <c r="N24" i="7"/>
  <c r="A1" i="8"/>
  <c r="A7" i="8"/>
  <c r="B7" i="8"/>
  <c r="C24" i="8"/>
  <c r="D24" i="8"/>
  <c r="E24" i="8"/>
  <c r="F24" i="8"/>
  <c r="G24" i="8"/>
  <c r="H24" i="8"/>
  <c r="I24" i="8"/>
  <c r="J24" i="8"/>
  <c r="K24" i="8"/>
  <c r="L24" i="8"/>
  <c r="S24" i="8"/>
  <c r="T24" i="8"/>
  <c r="A1" i="9"/>
  <c r="A15" i="9"/>
  <c r="B15" i="9"/>
  <c r="C14" i="9"/>
  <c r="T15" i="9"/>
  <c r="H6" i="33" s="1"/>
  <c r="D14" i="9"/>
  <c r="T16" i="9"/>
  <c r="H7" i="33" s="1"/>
  <c r="T17" i="9"/>
  <c r="F8" i="48" s="1"/>
  <c r="T23" i="9"/>
  <c r="F14" i="48" s="1"/>
  <c r="L14" i="9"/>
  <c r="T24" i="9"/>
  <c r="H15" i="33" s="1"/>
  <c r="T26" i="9"/>
  <c r="F17" i="48" s="1"/>
  <c r="T27" i="9"/>
  <c r="F18" i="31" s="1"/>
  <c r="T28" i="9"/>
  <c r="E19" i="44" s="1"/>
  <c r="T29" i="9"/>
  <c r="H20" i="33" s="1"/>
  <c r="T31" i="9"/>
  <c r="F22" i="31" s="1"/>
  <c r="C32" i="9"/>
  <c r="G6" i="48" s="1"/>
  <c r="D32" i="9"/>
  <c r="F7" i="33" s="1"/>
  <c r="E32" i="9"/>
  <c r="G8" i="48" s="1"/>
  <c r="F32" i="9"/>
  <c r="G9" i="31" s="1"/>
  <c r="G32" i="9"/>
  <c r="G10" i="48" s="1"/>
  <c r="H32" i="9"/>
  <c r="G11" i="31" s="1"/>
  <c r="I32" i="9"/>
  <c r="G12" i="48"/>
  <c r="J32" i="9"/>
  <c r="G13" i="48" s="1"/>
  <c r="K32" i="9"/>
  <c r="G14" i="31" s="1"/>
  <c r="F19" i="33"/>
  <c r="S32" i="9"/>
  <c r="G22" i="48" s="1"/>
  <c r="A6" i="20"/>
  <c r="B6" i="20"/>
  <c r="C23" i="20"/>
  <c r="D23" i="20"/>
  <c r="E23" i="20"/>
  <c r="F23" i="20"/>
  <c r="G23" i="20"/>
  <c r="H23" i="20"/>
  <c r="I23" i="20"/>
  <c r="J23" i="20"/>
  <c r="K23" i="20"/>
  <c r="L23" i="20"/>
  <c r="M23" i="20"/>
  <c r="N23" i="20"/>
  <c r="O23" i="20"/>
  <c r="P23" i="20"/>
  <c r="A1" i="53"/>
  <c r="C4" i="2"/>
  <c r="K4" i="2"/>
  <c r="K9" i="47"/>
  <c r="K13" i="47"/>
  <c r="K62" i="47"/>
  <c r="L10" i="32"/>
  <c r="H21" i="33"/>
  <c r="L22" i="32"/>
  <c r="A1" i="64"/>
  <c r="A1" i="68"/>
  <c r="H9" i="48"/>
  <c r="A1" i="44"/>
  <c r="A1" i="33"/>
  <c r="A1" i="73"/>
  <c r="E6" i="33"/>
  <c r="D21" i="35"/>
  <c r="C15" i="29"/>
  <c r="E15" i="29" s="1"/>
  <c r="I15" i="29" s="1"/>
  <c r="E15" i="58"/>
  <c r="R15" i="58" s="1"/>
  <c r="C18" i="29"/>
  <c r="D20" i="35"/>
  <c r="F15" i="44"/>
  <c r="E15" i="85"/>
  <c r="H11" i="48"/>
  <c r="E19" i="35"/>
  <c r="G18" i="48"/>
  <c r="G18" i="31"/>
  <c r="F18" i="33"/>
  <c r="G12" i="31"/>
  <c r="E8" i="44"/>
  <c r="F8" i="31"/>
  <c r="E20" i="33"/>
  <c r="H12" i="48"/>
  <c r="L20" i="32"/>
  <c r="H21" i="48"/>
  <c r="H18" i="48"/>
  <c r="D19" i="33"/>
  <c r="D18" i="33"/>
  <c r="H14" i="48"/>
  <c r="D14" i="44"/>
  <c r="D14" i="33"/>
  <c r="F12" i="33"/>
  <c r="E6" i="31"/>
  <c r="D17" i="44"/>
  <c r="D22" i="33"/>
  <c r="H17" i="48"/>
  <c r="G19" i="31"/>
  <c r="G19" i="48"/>
  <c r="F17" i="33"/>
  <c r="H9" i="33"/>
  <c r="G131" i="69"/>
  <c r="L18" i="32"/>
  <c r="D16" i="33"/>
  <c r="F16" i="33"/>
  <c r="D16" i="44"/>
  <c r="F14" i="44"/>
  <c r="D21" i="33"/>
  <c r="D21" i="44"/>
  <c r="G16" i="31"/>
  <c r="G16" i="48"/>
  <c r="D17" i="33"/>
  <c r="D5" i="35"/>
  <c r="L17" i="2"/>
  <c r="AY17" i="18" s="1"/>
  <c r="H16" i="48"/>
  <c r="F16" i="48"/>
  <c r="F16" i="31"/>
  <c r="D18" i="44"/>
  <c r="H131" i="69"/>
  <c r="E16" i="44"/>
  <c r="H134" i="71"/>
  <c r="I9" i="30"/>
  <c r="H122" i="69"/>
  <c r="G122" i="69"/>
  <c r="G7" i="31"/>
  <c r="H13" i="33"/>
  <c r="G21" i="31"/>
  <c r="K14" i="2"/>
  <c r="C16" i="32" s="1"/>
  <c r="I7" i="30"/>
  <c r="E21" i="33"/>
  <c r="E15" i="33"/>
  <c r="L13" i="32"/>
  <c r="D13" i="33"/>
  <c r="F11" i="31"/>
  <c r="L15" i="32"/>
  <c r="E11" i="33"/>
  <c r="D11" i="44"/>
  <c r="L14" i="32"/>
  <c r="E9" i="33"/>
  <c r="E13" i="44"/>
  <c r="D12" i="44"/>
  <c r="D9" i="33"/>
  <c r="C10" i="29"/>
  <c r="E10" i="29" s="1"/>
  <c r="D13" i="44"/>
  <c r="D10" i="45"/>
  <c r="E10" i="58"/>
  <c r="I10" i="58" s="1"/>
  <c r="F13" i="31"/>
  <c r="F9" i="48"/>
  <c r="F9" i="31"/>
  <c r="F22" i="33"/>
  <c r="G22" i="31"/>
  <c r="F19" i="31"/>
  <c r="D20" i="44"/>
  <c r="F9" i="33"/>
  <c r="AP20" i="15"/>
  <c r="H13" i="48"/>
  <c r="I13" i="30"/>
  <c r="AK10" i="2"/>
  <c r="G18" i="112"/>
  <c r="G134" i="112"/>
  <c r="J252" i="69"/>
  <c r="I252" i="69" s="1"/>
  <c r="H134" i="69"/>
  <c r="H18" i="69"/>
  <c r="G18" i="71"/>
  <c r="H18" i="71"/>
  <c r="H122" i="71"/>
  <c r="J252" i="71"/>
  <c r="I252" i="71"/>
  <c r="H131" i="71"/>
  <c r="G131" i="112"/>
  <c r="H18" i="112"/>
  <c r="AZ25" i="43"/>
  <c r="L16" i="2"/>
  <c r="H17" i="30" s="1"/>
  <c r="L19" i="2"/>
  <c r="O21" i="32" s="1"/>
  <c r="A1" i="65"/>
  <c r="D2" i="69"/>
  <c r="A1" i="45"/>
  <c r="A1" i="58"/>
  <c r="A1" i="46"/>
  <c r="A1" i="4"/>
  <c r="A1" i="7"/>
  <c r="A1" i="29"/>
  <c r="A1" i="48"/>
  <c r="A1" i="23"/>
  <c r="A1" i="5"/>
  <c r="B1" i="53"/>
  <c r="A1" i="35"/>
  <c r="A1" i="63"/>
  <c r="C1" i="18"/>
  <c r="AA1" i="18"/>
  <c r="D2" i="72"/>
  <c r="A1" i="14"/>
  <c r="A1" i="11"/>
  <c r="D2" i="112"/>
  <c r="A1" i="20"/>
  <c r="D2" i="71"/>
  <c r="A1" i="32"/>
  <c r="A1" i="15"/>
  <c r="C3" i="47"/>
  <c r="A1" i="30"/>
  <c r="A1" i="31"/>
  <c r="A1" i="85"/>
  <c r="A1" i="43"/>
  <c r="A1" i="6"/>
  <c r="D6" i="44"/>
  <c r="E6" i="35"/>
  <c r="E14" i="44"/>
  <c r="E21" i="58"/>
  <c r="N21" i="58" s="1"/>
  <c r="E21" i="85"/>
  <c r="F21" i="44"/>
  <c r="C21" i="29"/>
  <c r="E21" i="29" s="1"/>
  <c r="H21" i="29" s="1"/>
  <c r="D21" i="45"/>
  <c r="D9" i="31"/>
  <c r="D9" i="44"/>
  <c r="AK12" i="2"/>
  <c r="E14" i="31"/>
  <c r="E14" i="33"/>
  <c r="I252" i="112"/>
  <c r="E12" i="31"/>
  <c r="E12" i="33"/>
  <c r="C8" i="31"/>
  <c r="L7" i="73"/>
  <c r="D16" i="31"/>
  <c r="E20" i="31"/>
  <c r="D21" i="31"/>
  <c r="D11" i="31"/>
  <c r="E13" i="31"/>
  <c r="D14" i="31"/>
  <c r="D15" i="29"/>
  <c r="L9" i="58"/>
  <c r="E8" i="30"/>
  <c r="E22" i="31"/>
  <c r="E16" i="33"/>
  <c r="E10" i="31"/>
  <c r="H19" i="48"/>
  <c r="D15" i="31"/>
  <c r="H6" i="48"/>
  <c r="D20" i="33"/>
  <c r="D10" i="31"/>
  <c r="D19" i="31"/>
  <c r="H10" i="48"/>
  <c r="H15" i="48"/>
  <c r="D22" i="44"/>
  <c r="D10" i="33"/>
  <c r="D15" i="33"/>
  <c r="H20" i="48"/>
  <c r="C22" i="29"/>
  <c r="E22" i="29" s="1"/>
  <c r="G22" i="29" s="1"/>
  <c r="F22" i="44"/>
  <c r="D12" i="45"/>
  <c r="E12" i="58"/>
  <c r="I12" i="58" s="1"/>
  <c r="F7" i="44"/>
  <c r="C12" i="29"/>
  <c r="E12" i="29"/>
  <c r="H12" i="29" s="1"/>
  <c r="F10" i="44"/>
  <c r="F12" i="44"/>
  <c r="E7" i="58"/>
  <c r="R7" i="58" s="1"/>
  <c r="T6" i="58"/>
  <c r="D13" i="29"/>
  <c r="F8" i="44"/>
  <c r="D8" i="45"/>
  <c r="N12" i="58"/>
  <c r="Q12" i="58"/>
  <c r="E14" i="85"/>
  <c r="E14" i="58"/>
  <c r="C14" i="29"/>
  <c r="D14" i="45"/>
  <c r="D11" i="29"/>
  <c r="Q10" i="58"/>
  <c r="N10" i="58"/>
  <c r="R10" i="58"/>
  <c r="E12" i="44"/>
  <c r="G14" i="48"/>
  <c r="F14" i="33"/>
  <c r="H12" i="33"/>
  <c r="F12" i="31"/>
  <c r="F6" i="33"/>
  <c r="G6" i="31"/>
  <c r="E7" i="44"/>
  <c r="F7" i="31"/>
  <c r="G8" i="31"/>
  <c r="F7" i="48"/>
  <c r="F21" i="31"/>
  <c r="F14" i="31"/>
  <c r="T32" i="9"/>
  <c r="C230" i="47" s="1"/>
  <c r="F20" i="33"/>
  <c r="E20" i="44"/>
  <c r="G15" i="31"/>
  <c r="F20" i="31"/>
  <c r="F10" i="48"/>
  <c r="F13" i="33"/>
  <c r="H18" i="33"/>
  <c r="H8" i="33"/>
  <c r="H19" i="33"/>
  <c r="F10" i="31"/>
  <c r="E18" i="44"/>
  <c r="H11" i="33"/>
  <c r="E21" i="44"/>
  <c r="E10" i="44"/>
  <c r="G13" i="31"/>
  <c r="E11" i="44"/>
  <c r="G10" i="31"/>
  <c r="F15" i="33"/>
  <c r="F10" i="33"/>
  <c r="F19" i="48"/>
  <c r="G20" i="31"/>
  <c r="H20" i="31" s="1"/>
  <c r="C16" i="58"/>
  <c r="C7" i="33"/>
  <c r="C7" i="31"/>
  <c r="C15" i="33"/>
  <c r="C20" i="33"/>
  <c r="AK6" i="2"/>
  <c r="C12" i="33"/>
  <c r="T12" i="58"/>
  <c r="P12" i="58"/>
  <c r="J12" i="58"/>
  <c r="R12" i="58"/>
  <c r="L12" i="58"/>
  <c r="O12" i="58"/>
  <c r="K12" i="58"/>
  <c r="D6" i="110"/>
  <c r="F6" i="110"/>
  <c r="E6" i="110"/>
  <c r="AV23" i="18" l="1"/>
  <c r="V25" i="32"/>
  <c r="I251" i="112"/>
  <c r="C5" i="63" s="1"/>
  <c r="X15" i="32"/>
  <c r="AU23" i="18"/>
  <c r="X25" i="32"/>
  <c r="L17" i="30"/>
  <c r="P23" i="4"/>
  <c r="C235" i="47" s="1"/>
  <c r="E24" i="30"/>
  <c r="AB23" i="5"/>
  <c r="E18" i="31"/>
  <c r="V24" i="8"/>
  <c r="G17" i="31"/>
  <c r="D25" i="32"/>
  <c r="S25" i="32"/>
  <c r="E25" i="32"/>
  <c r="K16" i="32"/>
  <c r="N16" i="32" s="1"/>
  <c r="T25" i="32"/>
  <c r="H7" i="30"/>
  <c r="AY6" i="18"/>
  <c r="O8" i="32"/>
  <c r="AJ23" i="2"/>
  <c r="C10" i="33"/>
  <c r="C9" i="31"/>
  <c r="AY16" i="18"/>
  <c r="AK8" i="2"/>
  <c r="AK14" i="2"/>
  <c r="C6" i="31"/>
  <c r="C11" i="31"/>
  <c r="M16" i="32"/>
  <c r="AX14" i="18"/>
  <c r="H18" i="30"/>
  <c r="O18" i="32"/>
  <c r="C16" i="33"/>
  <c r="G16" i="33" s="1"/>
  <c r="I16" i="33" s="1"/>
  <c r="C15" i="30"/>
  <c r="G9" i="33"/>
  <c r="L15" i="2"/>
  <c r="AK11" i="2"/>
  <c r="O19" i="32"/>
  <c r="W19" i="32" s="1"/>
  <c r="Z19" i="32" s="1"/>
  <c r="C13" i="31"/>
  <c r="L11" i="2"/>
  <c r="C19" i="31"/>
  <c r="J21" i="58"/>
  <c r="I23" i="15"/>
  <c r="K14" i="58"/>
  <c r="N11" i="58"/>
  <c r="E19" i="58"/>
  <c r="I19" i="58" s="1"/>
  <c r="K11" i="58"/>
  <c r="J11" i="58"/>
  <c r="P10" i="58"/>
  <c r="S10" i="58" s="1"/>
  <c r="R11" i="58"/>
  <c r="O11" i="58"/>
  <c r="AW11" i="113"/>
  <c r="F249" i="47" s="1"/>
  <c r="D11" i="45"/>
  <c r="P11" i="58"/>
  <c r="D19" i="45"/>
  <c r="Q18" i="58"/>
  <c r="AP11" i="15"/>
  <c r="E13" i="85"/>
  <c r="T21" i="58"/>
  <c r="E11" i="85"/>
  <c r="I11" i="58"/>
  <c r="C19" i="29"/>
  <c r="K22" i="15"/>
  <c r="Q11" i="58"/>
  <c r="S11" i="58" s="1"/>
  <c r="E13" i="58"/>
  <c r="I13" i="58" s="1"/>
  <c r="C11" i="29"/>
  <c r="E11" i="29" s="1"/>
  <c r="F11" i="44"/>
  <c r="L11" i="58"/>
  <c r="O15" i="58"/>
  <c r="K19" i="15"/>
  <c r="AP19" i="15"/>
  <c r="O14" i="58"/>
  <c r="Q21" i="58"/>
  <c r="F19" i="44"/>
  <c r="D16" i="45"/>
  <c r="E18" i="85"/>
  <c r="E18" i="58"/>
  <c r="N18" i="58" s="1"/>
  <c r="F7" i="110"/>
  <c r="E7" i="110"/>
  <c r="D7" i="110"/>
  <c r="Y15" i="14"/>
  <c r="Y17" i="14"/>
  <c r="Y21" i="14"/>
  <c r="N8" i="58"/>
  <c r="I8" i="58"/>
  <c r="P8" i="58"/>
  <c r="R8" i="58"/>
  <c r="Q8" i="58"/>
  <c r="O8" i="58"/>
  <c r="J8" i="58"/>
  <c r="T8" i="58"/>
  <c r="L8" i="58"/>
  <c r="K8" i="58"/>
  <c r="T14" i="58"/>
  <c r="J19" i="58"/>
  <c r="E8" i="85"/>
  <c r="J6" i="58"/>
  <c r="Q9" i="58"/>
  <c r="F16" i="44"/>
  <c r="K15" i="58"/>
  <c r="K15" i="15"/>
  <c r="D9" i="29"/>
  <c r="K9" i="15"/>
  <c r="D20" i="45"/>
  <c r="P6" i="58"/>
  <c r="D19" i="29"/>
  <c r="I14" i="58"/>
  <c r="J10" i="58"/>
  <c r="C8" i="29"/>
  <c r="E8" i="29" s="1"/>
  <c r="I8" i="29" s="1"/>
  <c r="K6" i="58"/>
  <c r="E22" i="58"/>
  <c r="R22" i="58" s="1"/>
  <c r="I15" i="58"/>
  <c r="D7" i="29"/>
  <c r="K7" i="15"/>
  <c r="D18" i="29"/>
  <c r="E18" i="29" s="1"/>
  <c r="G18" i="29" s="1"/>
  <c r="K18" i="15"/>
  <c r="K21" i="15"/>
  <c r="AP14" i="15"/>
  <c r="AP9" i="15"/>
  <c r="C16" i="29"/>
  <c r="E16" i="29" s="1"/>
  <c r="L15" i="58"/>
  <c r="L14" i="58"/>
  <c r="T10" i="58"/>
  <c r="Q6" i="58"/>
  <c r="O6" i="58"/>
  <c r="T9" i="58"/>
  <c r="N15" i="58"/>
  <c r="C9" i="29"/>
  <c r="E9" i="29" s="1"/>
  <c r="I9" i="29" s="1"/>
  <c r="E9" i="85"/>
  <c r="D14" i="29"/>
  <c r="K14" i="15"/>
  <c r="K13" i="15"/>
  <c r="P14" i="58"/>
  <c r="O10" i="58"/>
  <c r="I6" i="58"/>
  <c r="L6" i="58"/>
  <c r="Q15" i="58"/>
  <c r="F18" i="44"/>
  <c r="E13" i="29"/>
  <c r="D12" i="29"/>
  <c r="K12" i="15"/>
  <c r="I21" i="29"/>
  <c r="N9" i="58"/>
  <c r="P15" i="58"/>
  <c r="J15" i="58"/>
  <c r="D6" i="45"/>
  <c r="C6" i="29"/>
  <c r="E6" i="29" s="1"/>
  <c r="G6" i="29" s="1"/>
  <c r="D17" i="29"/>
  <c r="K17" i="15"/>
  <c r="K20" i="15"/>
  <c r="D8" i="29"/>
  <c r="K8" i="15"/>
  <c r="K11" i="15"/>
  <c r="N6" i="58"/>
  <c r="E14" i="29"/>
  <c r="G14" i="29" s="1"/>
  <c r="H14" i="29" s="1"/>
  <c r="E16" i="58"/>
  <c r="O16" i="58" s="1"/>
  <c r="D22" i="45"/>
  <c r="T15" i="58"/>
  <c r="F6" i="44"/>
  <c r="E6" i="85"/>
  <c r="AP7" i="15"/>
  <c r="K16" i="15"/>
  <c r="D10" i="29"/>
  <c r="K10" i="15"/>
  <c r="C19" i="33"/>
  <c r="G19" i="33" s="1"/>
  <c r="D23" i="2"/>
  <c r="C17" i="31"/>
  <c r="C17" i="33"/>
  <c r="G17" i="33" s="1"/>
  <c r="I17" i="33" s="1"/>
  <c r="C23" i="2"/>
  <c r="C14" i="31"/>
  <c r="H14" i="31"/>
  <c r="K11" i="2"/>
  <c r="E7" i="31"/>
  <c r="G6" i="33"/>
  <c r="I6" i="33" s="1"/>
  <c r="U24" i="7"/>
  <c r="E8" i="33"/>
  <c r="D7" i="31"/>
  <c r="D8" i="33"/>
  <c r="D7" i="33"/>
  <c r="D8" i="44"/>
  <c r="D6" i="31"/>
  <c r="H7" i="48"/>
  <c r="D7" i="44"/>
  <c r="Z18" i="43"/>
  <c r="Y14" i="43"/>
  <c r="L10" i="73"/>
  <c r="Z10" i="43"/>
  <c r="Z20" i="43"/>
  <c r="Z24" i="43"/>
  <c r="Y16" i="43"/>
  <c r="Y21" i="43"/>
  <c r="Z16" i="43"/>
  <c r="Z21" i="43"/>
  <c r="Y18" i="43"/>
  <c r="Z13" i="43"/>
  <c r="Y17" i="43"/>
  <c r="Y22" i="43"/>
  <c r="Y13" i="43"/>
  <c r="Z17" i="43"/>
  <c r="Z22" i="43"/>
  <c r="Z12" i="43"/>
  <c r="Y9" i="43"/>
  <c r="Y19" i="43"/>
  <c r="Y23" i="43"/>
  <c r="Y12" i="43"/>
  <c r="Z19" i="43"/>
  <c r="Z23" i="43"/>
  <c r="Z15" i="43"/>
  <c r="Z11" i="43"/>
  <c r="Y10" i="43"/>
  <c r="Y20" i="43"/>
  <c r="Y24" i="43"/>
  <c r="C22" i="48" s="1"/>
  <c r="Y15" i="43"/>
  <c r="Y11" i="43"/>
  <c r="Q25" i="43"/>
  <c r="Z9" i="43"/>
  <c r="R25" i="43"/>
  <c r="I9" i="33"/>
  <c r="H9" i="29"/>
  <c r="C12" i="30"/>
  <c r="G12" i="30" s="1"/>
  <c r="D14" i="58"/>
  <c r="F14" i="58" s="1"/>
  <c r="C11" i="30"/>
  <c r="G11" i="30" s="1"/>
  <c r="C12" i="32"/>
  <c r="AX10" i="18"/>
  <c r="N14" i="58"/>
  <c r="R14" i="58"/>
  <c r="J14" i="58"/>
  <c r="M14" i="58" s="1"/>
  <c r="Q14" i="58"/>
  <c r="C18" i="32"/>
  <c r="C16" i="44"/>
  <c r="M16" i="2"/>
  <c r="L16" i="15" s="1"/>
  <c r="AX16" i="18"/>
  <c r="AW16" i="18" s="1"/>
  <c r="C17" i="30"/>
  <c r="D16" i="58"/>
  <c r="D16" i="48"/>
  <c r="C236" i="47"/>
  <c r="L18" i="30"/>
  <c r="E23" i="2"/>
  <c r="E19" i="31"/>
  <c r="E23" i="31" s="1"/>
  <c r="AP21" i="15"/>
  <c r="D19" i="44"/>
  <c r="E10" i="33"/>
  <c r="AU10" i="113"/>
  <c r="G20" i="33"/>
  <c r="I20" i="33" s="1"/>
  <c r="F229" i="47"/>
  <c r="C22" i="31"/>
  <c r="H22" i="31" s="1"/>
  <c r="D23" i="14"/>
  <c r="Y18" i="14"/>
  <c r="C18" i="64" s="1"/>
  <c r="E18" i="64" s="1"/>
  <c r="D22" i="31"/>
  <c r="H7" i="31"/>
  <c r="O21" i="58"/>
  <c r="G21" i="29"/>
  <c r="G11" i="48"/>
  <c r="F24" i="30"/>
  <c r="U25" i="32"/>
  <c r="E24" i="46"/>
  <c r="K22" i="2"/>
  <c r="Y8" i="14"/>
  <c r="K20" i="2"/>
  <c r="M20" i="2" s="1"/>
  <c r="I251" i="71"/>
  <c r="C12" i="63" s="1"/>
  <c r="G7" i="33"/>
  <c r="I7" i="33" s="1"/>
  <c r="F8" i="33"/>
  <c r="H14" i="33"/>
  <c r="I14" i="33" s="1"/>
  <c r="G15" i="29"/>
  <c r="I21" i="58"/>
  <c r="W23" i="6"/>
  <c r="F11" i="33"/>
  <c r="G11" i="33" s="1"/>
  <c r="I11" i="33" s="1"/>
  <c r="D24" i="30"/>
  <c r="J24" i="30"/>
  <c r="G21" i="48"/>
  <c r="K7" i="2"/>
  <c r="AX7" i="18" s="1"/>
  <c r="K8" i="2"/>
  <c r="I8" i="31" s="1"/>
  <c r="L21" i="2"/>
  <c r="L22" i="2"/>
  <c r="E23" i="15"/>
  <c r="J23" i="15"/>
  <c r="G23" i="15"/>
  <c r="AK19" i="2"/>
  <c r="AT9" i="113"/>
  <c r="D18" i="31"/>
  <c r="D8" i="31"/>
  <c r="R23" i="14"/>
  <c r="A29" i="63"/>
  <c r="H11" i="31"/>
  <c r="G15" i="33"/>
  <c r="I15" i="33" s="1"/>
  <c r="F20" i="48"/>
  <c r="H15" i="29"/>
  <c r="K10" i="58"/>
  <c r="H18" i="29"/>
  <c r="K21" i="58"/>
  <c r="X23" i="6"/>
  <c r="C233" i="47" s="1"/>
  <c r="H9" i="31"/>
  <c r="G7" i="48"/>
  <c r="H17" i="33"/>
  <c r="J163" i="72"/>
  <c r="I163" i="72" s="1"/>
  <c r="L7" i="2"/>
  <c r="L9" i="2"/>
  <c r="K12" i="2"/>
  <c r="AX12" i="18" s="1"/>
  <c r="L14" i="2"/>
  <c r="D11" i="58" s="1"/>
  <c r="K21" i="2"/>
  <c r="H23" i="15"/>
  <c r="G23" i="14"/>
  <c r="Q23" i="14"/>
  <c r="C23" i="14"/>
  <c r="M23" i="14"/>
  <c r="W23" i="14"/>
  <c r="K17" i="2"/>
  <c r="C19" i="32" s="1"/>
  <c r="E21" i="31"/>
  <c r="V24" i="7"/>
  <c r="D17" i="31"/>
  <c r="H17" i="31" s="1"/>
  <c r="C16" i="31"/>
  <c r="H16" i="31" s="1"/>
  <c r="J16" i="31" s="1"/>
  <c r="Y11" i="14"/>
  <c r="H25" i="32"/>
  <c r="K6" i="2"/>
  <c r="K9" i="2"/>
  <c r="M9" i="2" s="1"/>
  <c r="L13" i="2"/>
  <c r="H14" i="30" s="1"/>
  <c r="L14" i="30" s="1"/>
  <c r="J23" i="14"/>
  <c r="U23" i="14"/>
  <c r="K18" i="2"/>
  <c r="AX18" i="18" s="1"/>
  <c r="E22" i="33"/>
  <c r="E23" i="33" s="1"/>
  <c r="L25" i="32"/>
  <c r="AP22" i="15"/>
  <c r="U24" i="8"/>
  <c r="C231" i="47" s="1"/>
  <c r="Y16" i="14"/>
  <c r="P23" i="14"/>
  <c r="H23" i="14"/>
  <c r="X23" i="14"/>
  <c r="B29" i="63"/>
  <c r="F6" i="48"/>
  <c r="F17" i="31"/>
  <c r="Q25" i="32"/>
  <c r="K13" i="2"/>
  <c r="C21" i="31"/>
  <c r="H21" i="31" s="1"/>
  <c r="K23" i="14"/>
  <c r="S23" i="14"/>
  <c r="E23" i="14"/>
  <c r="O23" i="14"/>
  <c r="AU11" i="113"/>
  <c r="AU7" i="113"/>
  <c r="N23" i="14"/>
  <c r="Y12" i="14"/>
  <c r="C12" i="45" s="1"/>
  <c r="E12" i="45" s="1"/>
  <c r="R21" i="58"/>
  <c r="M12" i="58"/>
  <c r="E6" i="44"/>
  <c r="E17" i="44"/>
  <c r="F25" i="32"/>
  <c r="AA23" i="5"/>
  <c r="C234" i="47" s="1"/>
  <c r="AK7" i="2"/>
  <c r="AK13" i="2"/>
  <c r="L12" i="2"/>
  <c r="L10" i="2"/>
  <c r="K15" i="2"/>
  <c r="C18" i="31"/>
  <c r="H18" i="31" s="1"/>
  <c r="AI23" i="15"/>
  <c r="Y19" i="14"/>
  <c r="Y20" i="14"/>
  <c r="C20" i="64" s="1"/>
  <c r="Y22" i="14"/>
  <c r="C22" i="45" s="1"/>
  <c r="L20" i="2"/>
  <c r="H21" i="30" s="1"/>
  <c r="L21" i="30" s="1"/>
  <c r="A1" i="113"/>
  <c r="AT11" i="113"/>
  <c r="AT7" i="113"/>
  <c r="AP16" i="15"/>
  <c r="AP10" i="15"/>
  <c r="J26" i="11"/>
  <c r="AR11" i="113"/>
  <c r="S10" i="113"/>
  <c r="S11" i="113" s="1"/>
  <c r="C11" i="113"/>
  <c r="T10" i="113"/>
  <c r="T11" i="113" s="1"/>
  <c r="D11" i="113"/>
  <c r="AK18" i="2"/>
  <c r="AI23" i="2"/>
  <c r="AY25" i="43"/>
  <c r="Y8" i="43"/>
  <c r="Z8" i="43"/>
  <c r="C31" i="65"/>
  <c r="C243" i="47"/>
  <c r="G23" i="31"/>
  <c r="I19" i="33"/>
  <c r="G22" i="33"/>
  <c r="H13" i="31"/>
  <c r="I13" i="33"/>
  <c r="H12" i="31"/>
  <c r="F231" i="47"/>
  <c r="F247" i="47"/>
  <c r="Y13" i="14"/>
  <c r="C13" i="45" s="1"/>
  <c r="Y9" i="14"/>
  <c r="C9" i="64" s="1"/>
  <c r="F227" i="47"/>
  <c r="C229" i="47"/>
  <c r="D7" i="35"/>
  <c r="D19" i="35"/>
  <c r="C11" i="45"/>
  <c r="E11" i="45" s="1"/>
  <c r="C11" i="64"/>
  <c r="C19" i="45"/>
  <c r="C19" i="64"/>
  <c r="C20" i="45"/>
  <c r="C15" i="45"/>
  <c r="E15" i="45" s="1"/>
  <c r="C15" i="64"/>
  <c r="C17" i="64"/>
  <c r="C17" i="45"/>
  <c r="C12" i="64"/>
  <c r="H18" i="64"/>
  <c r="C21" i="64"/>
  <c r="C21" i="45"/>
  <c r="E21" i="45" s="1"/>
  <c r="C8" i="64"/>
  <c r="H8" i="64" s="1"/>
  <c r="C8" i="45"/>
  <c r="E8" i="45" s="1"/>
  <c r="I10" i="64"/>
  <c r="H10" i="64"/>
  <c r="F10" i="64"/>
  <c r="J10" i="64" s="1"/>
  <c r="E10" i="64"/>
  <c r="Y6" i="14"/>
  <c r="G7" i="64"/>
  <c r="Y14" i="14"/>
  <c r="F23" i="14"/>
  <c r="C7" i="64"/>
  <c r="S12" i="58"/>
  <c r="V23" i="14"/>
  <c r="C10" i="45"/>
  <c r="E10" i="45" s="1"/>
  <c r="H10" i="29"/>
  <c r="G10" i="29"/>
  <c r="I10" i="29"/>
  <c r="G7" i="29"/>
  <c r="I7" i="29"/>
  <c r="H7" i="29"/>
  <c r="G9" i="29"/>
  <c r="P18" i="58"/>
  <c r="AP17" i="15"/>
  <c r="T19" i="58"/>
  <c r="D17" i="45"/>
  <c r="K18" i="58"/>
  <c r="K6" i="15"/>
  <c r="Q7" i="58"/>
  <c r="R19" i="58"/>
  <c r="D13" i="45"/>
  <c r="D23" i="15"/>
  <c r="F20" i="44"/>
  <c r="D7" i="45"/>
  <c r="E7" i="45" s="1"/>
  <c r="J9" i="58"/>
  <c r="D9" i="45"/>
  <c r="D22" i="29"/>
  <c r="E7" i="85"/>
  <c r="C17" i="29"/>
  <c r="E17" i="29" s="1"/>
  <c r="C23" i="15"/>
  <c r="E17" i="58"/>
  <c r="F13" i="44"/>
  <c r="L18" i="58"/>
  <c r="R9" i="58"/>
  <c r="I9" i="58"/>
  <c r="T18" i="58"/>
  <c r="E20" i="58"/>
  <c r="O18" i="58"/>
  <c r="E17" i="85"/>
  <c r="P7" i="58"/>
  <c r="N7" i="58"/>
  <c r="F9" i="44"/>
  <c r="C20" i="29"/>
  <c r="E20" i="29" s="1"/>
  <c r="F23" i="15"/>
  <c r="J18" i="58"/>
  <c r="L21" i="58"/>
  <c r="P21" i="58"/>
  <c r="I18" i="58"/>
  <c r="F25" i="43"/>
  <c r="P25" i="43"/>
  <c r="W25" i="43"/>
  <c r="J25" i="43"/>
  <c r="K25" i="43"/>
  <c r="O25" i="43"/>
  <c r="I25" i="43"/>
  <c r="X25" i="43"/>
  <c r="E25" i="43"/>
  <c r="C20" i="68" s="1"/>
  <c r="D20" i="68" s="1"/>
  <c r="F245" i="47" s="1"/>
  <c r="S25" i="43"/>
  <c r="M25" i="43"/>
  <c r="L25" i="43"/>
  <c r="T25" i="43"/>
  <c r="C25" i="43"/>
  <c r="U25" i="43"/>
  <c r="D25" i="43"/>
  <c r="N25" i="43"/>
  <c r="V25" i="43"/>
  <c r="K9" i="73"/>
  <c r="F26" i="11"/>
  <c r="L26" i="11"/>
  <c r="I6" i="73"/>
  <c r="I9" i="73"/>
  <c r="I8" i="73"/>
  <c r="H10" i="73"/>
  <c r="L8" i="73"/>
  <c r="C228" i="47"/>
  <c r="G10" i="73"/>
  <c r="K6" i="73"/>
  <c r="K7" i="73"/>
  <c r="G26" i="11"/>
  <c r="D11" i="11"/>
  <c r="H11" i="11"/>
  <c r="D26" i="11"/>
  <c r="E11" i="11"/>
  <c r="H26" i="11"/>
  <c r="L9" i="73"/>
  <c r="E9" i="73"/>
  <c r="I11" i="11"/>
  <c r="F11" i="11"/>
  <c r="C26" i="11"/>
  <c r="K26" i="11"/>
  <c r="J11" i="11"/>
  <c r="I26" i="11"/>
  <c r="G11" i="11"/>
  <c r="C11" i="11"/>
  <c r="E7" i="73"/>
  <c r="E26" i="11"/>
  <c r="E12" i="46"/>
  <c r="C31" i="46"/>
  <c r="D6" i="35"/>
  <c r="E5" i="35"/>
  <c r="Y21" i="32"/>
  <c r="W21" i="32"/>
  <c r="Z21" i="32" s="1"/>
  <c r="C20" i="44"/>
  <c r="AY19" i="18"/>
  <c r="H20" i="30"/>
  <c r="L20" i="30" s="1"/>
  <c r="K19" i="2"/>
  <c r="AK17" i="2"/>
  <c r="L18" i="2"/>
  <c r="C17" i="44"/>
  <c r="G17" i="44" s="1"/>
  <c r="C17" i="58"/>
  <c r="G11" i="29"/>
  <c r="H11" i="29"/>
  <c r="AY15" i="18"/>
  <c r="H16" i="30"/>
  <c r="L16" i="30" s="1"/>
  <c r="O17" i="32"/>
  <c r="L6" i="73"/>
  <c r="D10" i="73"/>
  <c r="E6" i="73"/>
  <c r="I24" i="30"/>
  <c r="H22" i="29"/>
  <c r="I22" i="29"/>
  <c r="H9" i="30"/>
  <c r="J16" i="58"/>
  <c r="L7" i="58"/>
  <c r="I7" i="58"/>
  <c r="J7" i="58"/>
  <c r="K7" i="58"/>
  <c r="O7" i="58"/>
  <c r="I12" i="29"/>
  <c r="M8" i="2"/>
  <c r="O10" i="32"/>
  <c r="G12" i="29"/>
  <c r="G8" i="33"/>
  <c r="I8" i="33" s="1"/>
  <c r="I11" i="29"/>
  <c r="C16" i="45"/>
  <c r="E16" i="45" s="1"/>
  <c r="C16" i="64"/>
  <c r="G15" i="30"/>
  <c r="AY8" i="18"/>
  <c r="K22" i="58"/>
  <c r="T7" i="58"/>
  <c r="G17" i="30"/>
  <c r="I16" i="29"/>
  <c r="Q22" i="58"/>
  <c r="Q16" i="4"/>
  <c r="K8" i="73"/>
  <c r="E8" i="73"/>
  <c r="C10" i="73"/>
  <c r="O9" i="58"/>
  <c r="P9" i="58"/>
  <c r="C242" i="47"/>
  <c r="M13" i="2"/>
  <c r="G9" i="48"/>
  <c r="F15" i="31"/>
  <c r="H15" i="31" s="1"/>
  <c r="F15" i="48"/>
  <c r="F6" i="31"/>
  <c r="H22" i="33"/>
  <c r="K7" i="30"/>
  <c r="D12" i="33"/>
  <c r="C18" i="33"/>
  <c r="L10" i="58"/>
  <c r="E15" i="44"/>
  <c r="E22" i="44"/>
  <c r="F18" i="48"/>
  <c r="F22" i="48"/>
  <c r="I251" i="69"/>
  <c r="C19" i="63" s="1"/>
  <c r="C14" i="85" l="1"/>
  <c r="D14" i="85" s="1"/>
  <c r="H14" i="85" s="1"/>
  <c r="C232" i="47"/>
  <c r="Z16" i="14"/>
  <c r="B17" i="63"/>
  <c r="D17" i="63" s="1"/>
  <c r="H12" i="30"/>
  <c r="L12" i="30" s="1"/>
  <c r="O13" i="32"/>
  <c r="AY11" i="18"/>
  <c r="Y18" i="32"/>
  <c r="W18" i="32"/>
  <c r="Z18" i="32" s="1"/>
  <c r="C20" i="32"/>
  <c r="M20" i="32" s="1"/>
  <c r="C19" i="30"/>
  <c r="G19" i="30" s="1"/>
  <c r="AC16" i="5"/>
  <c r="M14" i="2"/>
  <c r="M11" i="2"/>
  <c r="Z11" i="14" s="1"/>
  <c r="C10" i="32"/>
  <c r="K10" i="32" s="1"/>
  <c r="D8" i="58"/>
  <c r="H8" i="58" s="1"/>
  <c r="B10" i="63"/>
  <c r="D10" i="63" s="1"/>
  <c r="W17" i="7"/>
  <c r="D17" i="58"/>
  <c r="O22" i="32"/>
  <c r="Y16" i="6"/>
  <c r="G10" i="33"/>
  <c r="I10" i="33" s="1"/>
  <c r="Y8" i="32"/>
  <c r="W8" i="32"/>
  <c r="Z8" i="32" s="1"/>
  <c r="C9" i="30"/>
  <c r="AA18" i="43"/>
  <c r="W17" i="8"/>
  <c r="C8" i="44"/>
  <c r="G8" i="44" s="1"/>
  <c r="D17" i="48"/>
  <c r="Y19" i="32"/>
  <c r="AX17" i="18"/>
  <c r="AW17" i="18" s="1"/>
  <c r="R13" i="58"/>
  <c r="N22" i="58"/>
  <c r="M11" i="58"/>
  <c r="T22" i="58"/>
  <c r="O22" i="58"/>
  <c r="R16" i="58"/>
  <c r="J13" i="58"/>
  <c r="E19" i="45"/>
  <c r="L22" i="58"/>
  <c r="P22" i="58"/>
  <c r="P19" i="58"/>
  <c r="M10" i="58"/>
  <c r="J22" i="58"/>
  <c r="N16" i="58"/>
  <c r="N19" i="58"/>
  <c r="I18" i="29"/>
  <c r="L19" i="58"/>
  <c r="H6" i="29"/>
  <c r="G16" i="44"/>
  <c r="Q19" i="58"/>
  <c r="S19" i="58" s="1"/>
  <c r="Q16" i="58"/>
  <c r="S16" i="58" s="1"/>
  <c r="K16" i="58"/>
  <c r="I16" i="58"/>
  <c r="M16" i="58" s="1"/>
  <c r="K19" i="58"/>
  <c r="M19" i="58" s="1"/>
  <c r="O19" i="58"/>
  <c r="K13" i="58"/>
  <c r="O13" i="58"/>
  <c r="G8" i="29"/>
  <c r="I6" i="29"/>
  <c r="L13" i="58"/>
  <c r="M13" i="58" s="1"/>
  <c r="E19" i="29"/>
  <c r="G19" i="29" s="1"/>
  <c r="H19" i="29" s="1"/>
  <c r="I19" i="29" s="1"/>
  <c r="M8" i="58"/>
  <c r="N13" i="58"/>
  <c r="M15" i="58"/>
  <c r="S21" i="58"/>
  <c r="S8" i="58"/>
  <c r="R18" i="58"/>
  <c r="S18" i="58" s="1"/>
  <c r="T13" i="58"/>
  <c r="S9" i="58"/>
  <c r="Q13" i="58"/>
  <c r="P13" i="58"/>
  <c r="H8" i="29"/>
  <c r="D9" i="110"/>
  <c r="D10" i="110"/>
  <c r="D11" i="110"/>
  <c r="D5" i="110" s="1"/>
  <c r="E25" i="110"/>
  <c r="E26" i="110" s="1"/>
  <c r="C18" i="45"/>
  <c r="E18" i="45" s="1"/>
  <c r="C22" i="64"/>
  <c r="S15" i="58"/>
  <c r="I18" i="64"/>
  <c r="F18" i="64"/>
  <c r="J18" i="64" s="1"/>
  <c r="S14" i="58"/>
  <c r="S6" i="58"/>
  <c r="F25" i="110"/>
  <c r="F26" i="110" s="1"/>
  <c r="I14" i="29"/>
  <c r="G13" i="29"/>
  <c r="H13" i="29" s="1"/>
  <c r="I13" i="29" s="1"/>
  <c r="M6" i="58"/>
  <c r="L16" i="58"/>
  <c r="I22" i="58"/>
  <c r="M22" i="58" s="1"/>
  <c r="E22" i="45"/>
  <c r="T16" i="58"/>
  <c r="P16" i="58"/>
  <c r="G20" i="44"/>
  <c r="E20" i="45"/>
  <c r="M21" i="58"/>
  <c r="H16" i="29"/>
  <c r="G16" i="29"/>
  <c r="C13" i="32"/>
  <c r="K13" i="32" s="1"/>
  <c r="N13" i="32" s="1"/>
  <c r="C14" i="58"/>
  <c r="I11" i="31"/>
  <c r="J11" i="31" s="1"/>
  <c r="D11" i="48"/>
  <c r="I20" i="31"/>
  <c r="J20" i="31" s="1"/>
  <c r="AX11" i="18"/>
  <c r="C11" i="44"/>
  <c r="G11" i="44" s="1"/>
  <c r="M17" i="2"/>
  <c r="AA19" i="43" s="1"/>
  <c r="C18" i="30"/>
  <c r="G18" i="30" s="1"/>
  <c r="I17" i="31"/>
  <c r="F232" i="47"/>
  <c r="J17" i="31"/>
  <c r="I12" i="31"/>
  <c r="C28" i="63"/>
  <c r="C22" i="85"/>
  <c r="D22" i="85" s="1"/>
  <c r="H22" i="85" s="1"/>
  <c r="G22" i="85" s="1"/>
  <c r="C20" i="85"/>
  <c r="D20" i="85" s="1"/>
  <c r="H20" i="85" s="1"/>
  <c r="I20" i="85" s="1"/>
  <c r="C21" i="48"/>
  <c r="C15" i="85"/>
  <c r="D15" i="85" s="1"/>
  <c r="H15" i="85" s="1"/>
  <c r="G15" i="85" s="1"/>
  <c r="C13" i="68"/>
  <c r="D13" i="68" s="1"/>
  <c r="C18" i="48"/>
  <c r="C16" i="85"/>
  <c r="D16" i="85" s="1"/>
  <c r="H16" i="85" s="1"/>
  <c r="I16" i="85" s="1"/>
  <c r="K10" i="73"/>
  <c r="AK5" i="15"/>
  <c r="C9" i="48"/>
  <c r="C20" i="48"/>
  <c r="C14" i="68"/>
  <c r="D14" i="68" s="1"/>
  <c r="C6" i="48"/>
  <c r="I14" i="31"/>
  <c r="J14" i="31" s="1"/>
  <c r="C14" i="44"/>
  <c r="G14" i="44" s="1"/>
  <c r="AY14" i="18"/>
  <c r="AW14" i="18" s="1"/>
  <c r="H15" i="30"/>
  <c r="L15" i="30" s="1"/>
  <c r="O16" i="32"/>
  <c r="D14" i="48"/>
  <c r="C11" i="58"/>
  <c r="M7" i="2"/>
  <c r="C8" i="30"/>
  <c r="G8" i="30" s="1"/>
  <c r="D7" i="58"/>
  <c r="C7" i="58"/>
  <c r="C7" i="44"/>
  <c r="G7" i="44" s="1"/>
  <c r="D7" i="48"/>
  <c r="I7" i="31"/>
  <c r="J7" i="31" s="1"/>
  <c r="C9" i="32"/>
  <c r="O12" i="32"/>
  <c r="H11" i="30"/>
  <c r="L11" i="30" s="1"/>
  <c r="AY10" i="18"/>
  <c r="AW10" i="18" s="1"/>
  <c r="F16" i="58"/>
  <c r="G16" i="58"/>
  <c r="H16" i="58"/>
  <c r="C10" i="44"/>
  <c r="G10" i="44" s="1"/>
  <c r="G14" i="58"/>
  <c r="H14" i="58"/>
  <c r="I13" i="31"/>
  <c r="J13" i="31" s="1"/>
  <c r="C18" i="85"/>
  <c r="D18" i="85" s="1"/>
  <c r="H18" i="85" s="1"/>
  <c r="G18" i="85" s="1"/>
  <c r="M9" i="58"/>
  <c r="B24" i="63"/>
  <c r="D24" i="63" s="1"/>
  <c r="AY12" i="18"/>
  <c r="AW12" i="18" s="1"/>
  <c r="H13" i="30"/>
  <c r="L13" i="30" s="1"/>
  <c r="O14" i="32"/>
  <c r="C10" i="30"/>
  <c r="G10" i="30" s="1"/>
  <c r="I9" i="31"/>
  <c r="J9" i="31" s="1"/>
  <c r="C9" i="44"/>
  <c r="G9" i="44" s="1"/>
  <c r="AX9" i="18"/>
  <c r="D9" i="48"/>
  <c r="K9" i="48" s="1"/>
  <c r="C11" i="32"/>
  <c r="C12" i="58"/>
  <c r="D12" i="58"/>
  <c r="O11" i="32"/>
  <c r="H10" i="30"/>
  <c r="L10" i="30" s="1"/>
  <c r="AY9" i="18"/>
  <c r="E29" i="63"/>
  <c r="D22" i="48"/>
  <c r="J22" i="48" s="1"/>
  <c r="C24" i="32"/>
  <c r="C22" i="44"/>
  <c r="C23" i="30"/>
  <c r="G23" i="30" s="1"/>
  <c r="C22" i="58"/>
  <c r="AX22" i="18"/>
  <c r="I22" i="31"/>
  <c r="J22" i="31" s="1"/>
  <c r="D22" i="58"/>
  <c r="M22" i="2"/>
  <c r="L22" i="15" s="1"/>
  <c r="D10" i="48"/>
  <c r="M13" i="32"/>
  <c r="C16" i="30"/>
  <c r="G16" i="30" s="1"/>
  <c r="M15" i="2"/>
  <c r="C17" i="32"/>
  <c r="C15" i="58"/>
  <c r="C12" i="44"/>
  <c r="G12" i="44" s="1"/>
  <c r="D9" i="58"/>
  <c r="C14" i="32"/>
  <c r="D12" i="48"/>
  <c r="M12" i="2"/>
  <c r="B22" i="63"/>
  <c r="D22" i="63" s="1"/>
  <c r="AX6" i="18"/>
  <c r="AW6" i="18" s="1"/>
  <c r="D6" i="48"/>
  <c r="C7" i="30"/>
  <c r="G7" i="30" s="1"/>
  <c r="C6" i="58"/>
  <c r="C8" i="32"/>
  <c r="I6" i="31"/>
  <c r="D6" i="58"/>
  <c r="C6" i="44"/>
  <c r="G6" i="44" s="1"/>
  <c r="M6" i="2"/>
  <c r="AY7" i="18"/>
  <c r="O9" i="32"/>
  <c r="H8" i="30"/>
  <c r="L8" i="30" s="1"/>
  <c r="AC14" i="5"/>
  <c r="O15" i="32"/>
  <c r="AY20" i="18"/>
  <c r="C15" i="48"/>
  <c r="AY13" i="18"/>
  <c r="Q14" i="4"/>
  <c r="D20" i="58"/>
  <c r="F20" i="58" s="1"/>
  <c r="F233" i="47"/>
  <c r="E13" i="45"/>
  <c r="C13" i="44"/>
  <c r="G13" i="44" s="1"/>
  <c r="C15" i="32"/>
  <c r="D10" i="58"/>
  <c r="D13" i="48"/>
  <c r="C10" i="58"/>
  <c r="AX13" i="18"/>
  <c r="C14" i="30"/>
  <c r="G14" i="30" s="1"/>
  <c r="B15" i="63"/>
  <c r="D15" i="63" s="1"/>
  <c r="B8" i="63"/>
  <c r="D8" i="63" s="1"/>
  <c r="B23" i="63"/>
  <c r="D23" i="63" s="1"/>
  <c r="B16" i="63"/>
  <c r="D16" i="63" s="1"/>
  <c r="B9" i="63"/>
  <c r="D9" i="63" s="1"/>
  <c r="AZ16" i="18"/>
  <c r="Q16" i="20"/>
  <c r="I10" i="31"/>
  <c r="J10" i="31" s="1"/>
  <c r="K12" i="32"/>
  <c r="N12" i="32" s="1"/>
  <c r="M12" i="32"/>
  <c r="AX15" i="18"/>
  <c r="AW15" i="18" s="1"/>
  <c r="D15" i="48"/>
  <c r="C19" i="85"/>
  <c r="D19" i="85" s="1"/>
  <c r="H19" i="85" s="1"/>
  <c r="I19" i="85" s="1"/>
  <c r="D23" i="31"/>
  <c r="AY22" i="18"/>
  <c r="O24" i="32"/>
  <c r="H23" i="30"/>
  <c r="L23" i="30" s="1"/>
  <c r="D13" i="58"/>
  <c r="C23" i="31"/>
  <c r="C20" i="58"/>
  <c r="C14" i="48"/>
  <c r="C15" i="44"/>
  <c r="G15" i="44" s="1"/>
  <c r="K23" i="2"/>
  <c r="D20" i="48"/>
  <c r="K20" i="48" s="1"/>
  <c r="H8" i="31"/>
  <c r="F23" i="33"/>
  <c r="O23" i="32"/>
  <c r="H22" i="30"/>
  <c r="L22" i="30" s="1"/>
  <c r="AY21" i="18"/>
  <c r="AX20" i="18"/>
  <c r="C22" i="32"/>
  <c r="C21" i="30"/>
  <c r="G21" i="30" s="1"/>
  <c r="M18" i="32"/>
  <c r="K18" i="32"/>
  <c r="N18" i="32" s="1"/>
  <c r="H11" i="58"/>
  <c r="F11" i="58"/>
  <c r="G11" i="58"/>
  <c r="AZ14" i="18"/>
  <c r="L14" i="15"/>
  <c r="Y14" i="6"/>
  <c r="M18" i="58"/>
  <c r="G22" i="44"/>
  <c r="I15" i="31"/>
  <c r="J15" i="31" s="1"/>
  <c r="W15" i="7"/>
  <c r="C9" i="58"/>
  <c r="AA16" i="43"/>
  <c r="C13" i="30"/>
  <c r="G13" i="30" s="1"/>
  <c r="L17" i="15"/>
  <c r="D15" i="58"/>
  <c r="G15" i="58" s="1"/>
  <c r="C22" i="30"/>
  <c r="G22" i="30" s="1"/>
  <c r="M21" i="2"/>
  <c r="L21" i="15" s="1"/>
  <c r="C21" i="44"/>
  <c r="G21" i="44" s="1"/>
  <c r="AX21" i="18"/>
  <c r="D21" i="48"/>
  <c r="K21" i="48" s="1"/>
  <c r="D21" i="58"/>
  <c r="I21" i="31"/>
  <c r="J21" i="31" s="1"/>
  <c r="C21" i="58"/>
  <c r="C23" i="32"/>
  <c r="AX8" i="18"/>
  <c r="D8" i="48"/>
  <c r="C8" i="58"/>
  <c r="C13" i="58"/>
  <c r="H19" i="31"/>
  <c r="Y11" i="6"/>
  <c r="AC11" i="5"/>
  <c r="AA13" i="43"/>
  <c r="M10" i="2"/>
  <c r="C226" i="47"/>
  <c r="B14" i="35"/>
  <c r="D14" i="35" s="1"/>
  <c r="B16" i="35"/>
  <c r="D16" i="35" s="1"/>
  <c r="B15" i="35"/>
  <c r="C7" i="48"/>
  <c r="J7" i="48" s="1"/>
  <c r="Y25" i="43"/>
  <c r="C19" i="48"/>
  <c r="C9" i="85"/>
  <c r="D9" i="85" s="1"/>
  <c r="H9" i="85" s="1"/>
  <c r="G9" i="85" s="1"/>
  <c r="C6" i="85"/>
  <c r="D6" i="85" s="1"/>
  <c r="H6" i="85" s="1"/>
  <c r="I6" i="85" s="1"/>
  <c r="Z25" i="43"/>
  <c r="J8" i="31"/>
  <c r="J12" i="31"/>
  <c r="F228" i="47"/>
  <c r="E17" i="45"/>
  <c r="C13" i="64"/>
  <c r="H13" i="64" s="1"/>
  <c r="C9" i="45"/>
  <c r="E9" i="45" s="1"/>
  <c r="C14" i="45"/>
  <c r="E14" i="45" s="1"/>
  <c r="C14" i="64"/>
  <c r="E8" i="64"/>
  <c r="I8" i="64"/>
  <c r="F8" i="64"/>
  <c r="E20" i="64"/>
  <c r="H20" i="64"/>
  <c r="F20" i="64"/>
  <c r="I20" i="64"/>
  <c r="E12" i="64"/>
  <c r="I12" i="64"/>
  <c r="H12" i="64"/>
  <c r="F12" i="64"/>
  <c r="J12" i="64" s="1"/>
  <c r="S7" i="58"/>
  <c r="I13" i="64"/>
  <c r="E19" i="64"/>
  <c r="H19" i="64"/>
  <c r="I19" i="64" s="1"/>
  <c r="F19" i="64"/>
  <c r="Y23" i="14"/>
  <c r="C6" i="64"/>
  <c r="C6" i="45"/>
  <c r="E6" i="45" s="1"/>
  <c r="F17" i="64"/>
  <c r="E17" i="64"/>
  <c r="I17" i="64"/>
  <c r="H17" i="64"/>
  <c r="E15" i="64"/>
  <c r="I15" i="64"/>
  <c r="H15" i="64"/>
  <c r="F15" i="64"/>
  <c r="H11" i="64"/>
  <c r="I11" i="64"/>
  <c r="E11" i="64"/>
  <c r="F11" i="64"/>
  <c r="E21" i="64"/>
  <c r="F21" i="64"/>
  <c r="H21" i="64"/>
  <c r="I21" i="64"/>
  <c r="E22" i="64"/>
  <c r="F22" i="64"/>
  <c r="I22" i="64"/>
  <c r="H22" i="64"/>
  <c r="H7" i="64"/>
  <c r="F7" i="64"/>
  <c r="I7" i="64"/>
  <c r="E7" i="64"/>
  <c r="I9" i="64"/>
  <c r="H9" i="64"/>
  <c r="F9" i="64"/>
  <c r="J9" i="64" s="1"/>
  <c r="E9" i="64"/>
  <c r="S22" i="58"/>
  <c r="I20" i="29"/>
  <c r="H20" i="29"/>
  <c r="G20" i="29"/>
  <c r="Q20" i="58"/>
  <c r="I20" i="58"/>
  <c r="J20" i="58"/>
  <c r="T20" i="58"/>
  <c r="L20" i="58"/>
  <c r="P20" i="58"/>
  <c r="N20" i="58"/>
  <c r="K20" i="58"/>
  <c r="R20" i="58"/>
  <c r="O20" i="58"/>
  <c r="G17" i="29"/>
  <c r="H17" i="29" s="1"/>
  <c r="I17" i="29" s="1"/>
  <c r="K23" i="15"/>
  <c r="M7" i="58"/>
  <c r="O17" i="58"/>
  <c r="R17" i="58"/>
  <c r="N17" i="58"/>
  <c r="I17" i="58"/>
  <c r="T17" i="58"/>
  <c r="P17" i="58"/>
  <c r="K17" i="58"/>
  <c r="J17" i="58"/>
  <c r="Q17" i="58"/>
  <c r="L17" i="58"/>
  <c r="C7" i="85"/>
  <c r="D7" i="85" s="1"/>
  <c r="H7" i="85" s="1"/>
  <c r="G7" i="85" s="1"/>
  <c r="C10" i="85"/>
  <c r="D10" i="85" s="1"/>
  <c r="H10" i="85" s="1"/>
  <c r="C16" i="48"/>
  <c r="K16" i="48" s="1"/>
  <c r="C10" i="48"/>
  <c r="J10" i="48" s="1"/>
  <c r="C11" i="48"/>
  <c r="C11" i="85"/>
  <c r="D11" i="85" s="1"/>
  <c r="H11" i="85" s="1"/>
  <c r="C8" i="48"/>
  <c r="C8" i="85"/>
  <c r="D8" i="85" s="1"/>
  <c r="H8" i="85" s="1"/>
  <c r="C13" i="48"/>
  <c r="C13" i="85"/>
  <c r="D13" i="85" s="1"/>
  <c r="H13" i="85" s="1"/>
  <c r="I14" i="85"/>
  <c r="G14" i="85"/>
  <c r="C17" i="48"/>
  <c r="K17" i="48" s="1"/>
  <c r="C17" i="85"/>
  <c r="D17" i="85" s="1"/>
  <c r="H17" i="85" s="1"/>
  <c r="C12" i="85"/>
  <c r="D12" i="85" s="1"/>
  <c r="H12" i="85" s="1"/>
  <c r="C12" i="48"/>
  <c r="C21" i="85"/>
  <c r="D21" i="85" s="1"/>
  <c r="H21" i="85" s="1"/>
  <c r="I10" i="73"/>
  <c r="E15" i="35"/>
  <c r="D15" i="35"/>
  <c r="E16" i="35"/>
  <c r="B13" i="35"/>
  <c r="C227" i="47"/>
  <c r="E10" i="73"/>
  <c r="C240" i="47"/>
  <c r="C21" i="32"/>
  <c r="AX19" i="18"/>
  <c r="AW19" i="18" s="1"/>
  <c r="D19" i="58"/>
  <c r="C20" i="30"/>
  <c r="G20" i="30" s="1"/>
  <c r="C19" i="44"/>
  <c r="G19" i="44" s="1"/>
  <c r="C19" i="58"/>
  <c r="D19" i="48"/>
  <c r="I19" i="31"/>
  <c r="J20" i="48"/>
  <c r="M19" i="2"/>
  <c r="L20" i="15"/>
  <c r="Y20" i="6"/>
  <c r="W21" i="7"/>
  <c r="AC20" i="5"/>
  <c r="Q20" i="20"/>
  <c r="Z20" i="14"/>
  <c r="AZ20" i="18"/>
  <c r="AA22" i="43"/>
  <c r="W21" i="8"/>
  <c r="Q20" i="4"/>
  <c r="O20" i="32"/>
  <c r="D18" i="48"/>
  <c r="I18" i="31"/>
  <c r="J18" i="31" s="1"/>
  <c r="H19" i="30"/>
  <c r="L19" i="30" s="1"/>
  <c r="M18" i="2"/>
  <c r="AY18" i="18"/>
  <c r="AW18" i="18" s="1"/>
  <c r="C18" i="58"/>
  <c r="C18" i="44"/>
  <c r="G18" i="44" s="1"/>
  <c r="L23" i="2"/>
  <c r="D18" i="58"/>
  <c r="F18" i="58" s="1"/>
  <c r="K19" i="32"/>
  <c r="N19" i="32" s="1"/>
  <c r="M19" i="32"/>
  <c r="F17" i="58"/>
  <c r="G17" i="58"/>
  <c r="H17" i="58"/>
  <c r="Z17" i="14"/>
  <c r="Q17" i="4"/>
  <c r="W18" i="8"/>
  <c r="AC17" i="5"/>
  <c r="Q17" i="20"/>
  <c r="W18" i="7"/>
  <c r="Y17" i="6"/>
  <c r="AZ17" i="18"/>
  <c r="G12" i="33"/>
  <c r="I12" i="33" s="1"/>
  <c r="D23" i="33"/>
  <c r="I22" i="33"/>
  <c r="H23" i="33"/>
  <c r="C223" i="47"/>
  <c r="Q9" i="4"/>
  <c r="Z9" i="14"/>
  <c r="Y9" i="6"/>
  <c r="AZ9" i="18"/>
  <c r="W10" i="7"/>
  <c r="Q9" i="20"/>
  <c r="AC9" i="5"/>
  <c r="W10" i="8"/>
  <c r="AA11" i="43"/>
  <c r="L9" i="15"/>
  <c r="L9" i="30"/>
  <c r="W17" i="32"/>
  <c r="Z17" i="32" s="1"/>
  <c r="Y17" i="32"/>
  <c r="K20" i="32"/>
  <c r="N20" i="32" s="1"/>
  <c r="K24" i="30"/>
  <c r="L7" i="30"/>
  <c r="Z8" i="14"/>
  <c r="AA10" i="43"/>
  <c r="W9" i="7"/>
  <c r="L8" i="15"/>
  <c r="W9" i="8"/>
  <c r="AC8" i="5"/>
  <c r="Q8" i="20"/>
  <c r="Q8" i="4"/>
  <c r="AZ8" i="18"/>
  <c r="Y8" i="6"/>
  <c r="AC13" i="5"/>
  <c r="W14" i="8"/>
  <c r="Z13" i="14"/>
  <c r="Q13" i="4"/>
  <c r="AZ13" i="18"/>
  <c r="Y13" i="6"/>
  <c r="Q13" i="20"/>
  <c r="L13" i="15"/>
  <c r="W14" i="7"/>
  <c r="AA15" i="43"/>
  <c r="Y15" i="32"/>
  <c r="W15" i="32"/>
  <c r="Z15" i="32" s="1"/>
  <c r="M10" i="32"/>
  <c r="Y10" i="32"/>
  <c r="W10" i="32"/>
  <c r="H6" i="31"/>
  <c r="F23" i="31"/>
  <c r="Y22" i="32"/>
  <c r="W22" i="32"/>
  <c r="Z22" i="32" s="1"/>
  <c r="G20" i="85"/>
  <c r="G9" i="30"/>
  <c r="G18" i="33"/>
  <c r="I18" i="33" s="1"/>
  <c r="F226" i="47" s="1"/>
  <c r="C23" i="33"/>
  <c r="AW7" i="18"/>
  <c r="H16" i="64"/>
  <c r="F16" i="64"/>
  <c r="I16" i="64"/>
  <c r="E16" i="64"/>
  <c r="F9" i="110"/>
  <c r="E9" i="110"/>
  <c r="I15" i="85" l="1"/>
  <c r="F8" i="58"/>
  <c r="G8" i="58"/>
  <c r="Q11" i="4"/>
  <c r="AW11" i="18"/>
  <c r="J21" i="48"/>
  <c r="L21" i="48" s="1"/>
  <c r="AZ11" i="18"/>
  <c r="AW9" i="18"/>
  <c r="W12" i="8"/>
  <c r="Z14" i="14"/>
  <c r="Q14" i="20"/>
  <c r="W15" i="8"/>
  <c r="Q11" i="20"/>
  <c r="W12" i="7"/>
  <c r="Y13" i="32"/>
  <c r="W13" i="32"/>
  <c r="Z13" i="32" s="1"/>
  <c r="L11" i="15"/>
  <c r="I22" i="85"/>
  <c r="S13" i="58"/>
  <c r="F234" i="47"/>
  <c r="E10" i="110"/>
  <c r="E11" i="110" s="1"/>
  <c r="E5" i="110" s="1"/>
  <c r="F10" i="110"/>
  <c r="F11" i="110" s="1"/>
  <c r="F5" i="110" s="1"/>
  <c r="J21" i="64"/>
  <c r="G16" i="85"/>
  <c r="J19" i="31"/>
  <c r="K15" i="48"/>
  <c r="K6" i="48"/>
  <c r="J9" i="48"/>
  <c r="AW21" i="18"/>
  <c r="I20" i="48"/>
  <c r="G2" i="2"/>
  <c r="H15" i="58"/>
  <c r="F15" i="58"/>
  <c r="AX23" i="18"/>
  <c r="J14" i="48"/>
  <c r="F244" i="47"/>
  <c r="K18" i="48"/>
  <c r="I18" i="85"/>
  <c r="J15" i="48"/>
  <c r="L15" i="48" s="1"/>
  <c r="G19" i="85"/>
  <c r="K10" i="48"/>
  <c r="I10" i="48" s="1"/>
  <c r="J6" i="48"/>
  <c r="J17" i="48"/>
  <c r="K22" i="48"/>
  <c r="L22" i="48" s="1"/>
  <c r="J20" i="64"/>
  <c r="Q10" i="4"/>
  <c r="Y10" i="6"/>
  <c r="L10" i="15"/>
  <c r="W11" i="8"/>
  <c r="AA12" i="43"/>
  <c r="AC10" i="5"/>
  <c r="AZ10" i="18"/>
  <c r="Z10" i="14"/>
  <c r="Q10" i="20"/>
  <c r="W11" i="7"/>
  <c r="Y21" i="6"/>
  <c r="W22" i="7"/>
  <c r="Q21" i="20"/>
  <c r="AC21" i="5"/>
  <c r="AA23" i="43"/>
  <c r="Q21" i="4"/>
  <c r="AZ21" i="18"/>
  <c r="Z21" i="14"/>
  <c r="W22" i="8"/>
  <c r="H22" i="58"/>
  <c r="G22" i="58"/>
  <c r="F22" i="58"/>
  <c r="AC22" i="5"/>
  <c r="Q22" i="4"/>
  <c r="AZ22" i="18"/>
  <c r="Y22" i="6"/>
  <c r="Z22" i="14"/>
  <c r="W23" i="7"/>
  <c r="Q22" i="20"/>
  <c r="AA24" i="43"/>
  <c r="W23" i="8"/>
  <c r="K9" i="32"/>
  <c r="N9" i="32" s="1"/>
  <c r="M9" i="32"/>
  <c r="C24" i="30"/>
  <c r="G24" i="30" s="1"/>
  <c r="C25" i="32"/>
  <c r="M25" i="32" s="1"/>
  <c r="H20" i="58"/>
  <c r="K23" i="32"/>
  <c r="N23" i="32" s="1"/>
  <c r="M23" i="32"/>
  <c r="W23" i="32"/>
  <c r="Z23" i="32" s="1"/>
  <c r="Y23" i="32"/>
  <c r="AW13" i="18"/>
  <c r="W7" i="8"/>
  <c r="AZ6" i="18"/>
  <c r="L6" i="15"/>
  <c r="AA8" i="43"/>
  <c r="AC6" i="5"/>
  <c r="Q6" i="20"/>
  <c r="W7" i="7"/>
  <c r="Y6" i="6"/>
  <c r="Z6" i="14"/>
  <c r="Q6" i="4"/>
  <c r="K17" i="32"/>
  <c r="N17" i="32" s="1"/>
  <c r="M17" i="32"/>
  <c r="Y16" i="32"/>
  <c r="W16" i="32"/>
  <c r="Z16" i="32" s="1"/>
  <c r="G20" i="58"/>
  <c r="F10" i="58"/>
  <c r="G10" i="58"/>
  <c r="H10" i="58"/>
  <c r="W16" i="7"/>
  <c r="AC15" i="5"/>
  <c r="Q15" i="4"/>
  <c r="Q15" i="20"/>
  <c r="Z15" i="14"/>
  <c r="AZ15" i="18"/>
  <c r="Y15" i="6"/>
  <c r="L15" i="15"/>
  <c r="AA17" i="43"/>
  <c r="W16" i="8"/>
  <c r="AW22" i="18"/>
  <c r="Y9" i="32"/>
  <c r="W9" i="32"/>
  <c r="Z9" i="32" s="1"/>
  <c r="H13" i="58"/>
  <c r="G13" i="58"/>
  <c r="F13" i="58"/>
  <c r="M15" i="32"/>
  <c r="K15" i="32"/>
  <c r="N15" i="32" s="1"/>
  <c r="AW20" i="18"/>
  <c r="F6" i="58"/>
  <c r="G6" i="58"/>
  <c r="H6" i="58"/>
  <c r="AZ12" i="18"/>
  <c r="Q12" i="20"/>
  <c r="W13" i="8"/>
  <c r="W13" i="7"/>
  <c r="Q12" i="4"/>
  <c r="AA14" i="43"/>
  <c r="AC12" i="5"/>
  <c r="Z12" i="14"/>
  <c r="L12" i="15"/>
  <c r="Y12" i="6"/>
  <c r="Y11" i="32"/>
  <c r="W11" i="32"/>
  <c r="Z11" i="32" s="1"/>
  <c r="AW8" i="18"/>
  <c r="J19" i="64"/>
  <c r="G21" i="58"/>
  <c r="H21" i="58"/>
  <c r="F21" i="58"/>
  <c r="H12" i="58"/>
  <c r="G12" i="58"/>
  <c r="F12" i="58"/>
  <c r="W14" i="32"/>
  <c r="Z14" i="32" s="1"/>
  <c r="Y14" i="32"/>
  <c r="G7" i="58"/>
  <c r="H7" i="58"/>
  <c r="F7" i="58"/>
  <c r="AY23" i="18"/>
  <c r="O25" i="32"/>
  <c r="Y25" i="32" s="1"/>
  <c r="J11" i="64"/>
  <c r="K22" i="32"/>
  <c r="N22" i="32" s="1"/>
  <c r="M22" i="32"/>
  <c r="Y24" i="32"/>
  <c r="W24" i="32"/>
  <c r="Z24" i="32" s="1"/>
  <c r="K8" i="32"/>
  <c r="N8" i="32" s="1"/>
  <c r="M8" i="32"/>
  <c r="K14" i="32"/>
  <c r="N14" i="32" s="1"/>
  <c r="M14" i="32"/>
  <c r="Y12" i="32"/>
  <c r="W12" i="32"/>
  <c r="Z12" i="32" s="1"/>
  <c r="K14" i="48"/>
  <c r="F9" i="58"/>
  <c r="G9" i="58"/>
  <c r="H9" i="58"/>
  <c r="K24" i="32"/>
  <c r="N24" i="32" s="1"/>
  <c r="M24" i="32"/>
  <c r="K11" i="32"/>
  <c r="N11" i="32" s="1"/>
  <c r="M11" i="32"/>
  <c r="W8" i="7"/>
  <c r="AZ7" i="18"/>
  <c r="AA9" i="43"/>
  <c r="Z7" i="14"/>
  <c r="Y7" i="6"/>
  <c r="L7" i="15"/>
  <c r="Q7" i="20"/>
  <c r="W8" i="8"/>
  <c r="AC7" i="5"/>
  <c r="Q7" i="4"/>
  <c r="E14" i="35"/>
  <c r="I23" i="31"/>
  <c r="F237" i="47"/>
  <c r="K7" i="48"/>
  <c r="L7" i="48" s="1"/>
  <c r="C237" i="47"/>
  <c r="I9" i="85"/>
  <c r="G6" i="85"/>
  <c r="J16" i="48"/>
  <c r="I16" i="48" s="1"/>
  <c r="L17" i="48"/>
  <c r="E13" i="64"/>
  <c r="F13" i="64" s="1"/>
  <c r="J13" i="64" s="1"/>
  <c r="F238" i="47"/>
  <c r="J7" i="64"/>
  <c r="C239" i="47"/>
  <c r="B5" i="65"/>
  <c r="E6" i="64"/>
  <c r="I6" i="64"/>
  <c r="F6" i="64"/>
  <c r="J6" i="64" s="1"/>
  <c r="H6" i="64"/>
  <c r="J8" i="64"/>
  <c r="J22" i="64"/>
  <c r="J17" i="64"/>
  <c r="E14" i="64"/>
  <c r="F14" i="64" s="1"/>
  <c r="J14" i="64" s="1"/>
  <c r="I14" i="64"/>
  <c r="H14" i="64"/>
  <c r="S17" i="58"/>
  <c r="J15" i="64"/>
  <c r="B4" i="46"/>
  <c r="B4" i="65"/>
  <c r="C238" i="47"/>
  <c r="S20" i="58"/>
  <c r="I7" i="85"/>
  <c r="M17" i="58"/>
  <c r="M20" i="58"/>
  <c r="L20" i="48"/>
  <c r="G10" i="85"/>
  <c r="I10" i="85"/>
  <c r="G8" i="85"/>
  <c r="I8" i="85"/>
  <c r="I9" i="48"/>
  <c r="J8" i="48"/>
  <c r="K8" i="48"/>
  <c r="I17" i="85"/>
  <c r="G17" i="85"/>
  <c r="G11" i="85"/>
  <c r="I11" i="85"/>
  <c r="I21" i="85"/>
  <c r="G21" i="85"/>
  <c r="K11" i="48"/>
  <c r="J11" i="48"/>
  <c r="J12" i="48"/>
  <c r="K12" i="48"/>
  <c r="G12" i="85"/>
  <c r="I12" i="85"/>
  <c r="G13" i="85"/>
  <c r="I13" i="85"/>
  <c r="K13" i="48"/>
  <c r="J13" i="48"/>
  <c r="F242" i="47"/>
  <c r="D13" i="35"/>
  <c r="F243" i="47" s="1"/>
  <c r="E13" i="35"/>
  <c r="H24" i="30"/>
  <c r="L24" i="30" s="1"/>
  <c r="C6" i="68"/>
  <c r="D6" i="68" s="1"/>
  <c r="F19" i="58"/>
  <c r="G19" i="58"/>
  <c r="H19" i="58"/>
  <c r="C5" i="68"/>
  <c r="D5" i="68" s="1"/>
  <c r="AC19" i="5"/>
  <c r="W20" i="8"/>
  <c r="Z19" i="14"/>
  <c r="AZ19" i="18"/>
  <c r="W20" i="7"/>
  <c r="AA21" i="43"/>
  <c r="L19" i="15"/>
  <c r="Y19" i="6"/>
  <c r="Q19" i="4"/>
  <c r="Q19" i="20"/>
  <c r="I17" i="48"/>
  <c r="K21" i="32"/>
  <c r="N21" i="32" s="1"/>
  <c r="M21" i="32"/>
  <c r="C225" i="47"/>
  <c r="J19" i="48"/>
  <c r="K19" i="48"/>
  <c r="E24" i="63"/>
  <c r="E30" i="63" s="1"/>
  <c r="J18" i="48"/>
  <c r="G18" i="58"/>
  <c r="AC18" i="5"/>
  <c r="Z18" i="14"/>
  <c r="Q18" i="20"/>
  <c r="W19" i="8"/>
  <c r="W19" i="7"/>
  <c r="Y18" i="6"/>
  <c r="Q18" i="4"/>
  <c r="AZ18" i="18"/>
  <c r="L18" i="15"/>
  <c r="AA20" i="43"/>
  <c r="H18" i="58"/>
  <c r="C7" i="68"/>
  <c r="D7" i="68" s="1"/>
  <c r="Y20" i="32"/>
  <c r="W20" i="32"/>
  <c r="Z20" i="32" s="1"/>
  <c r="H23" i="31"/>
  <c r="J6" i="31"/>
  <c r="N10" i="32"/>
  <c r="J16" i="64"/>
  <c r="G23" i="33"/>
  <c r="I23" i="33" s="1"/>
  <c r="Z10" i="32"/>
  <c r="L9" i="48"/>
  <c r="I18" i="48" l="1"/>
  <c r="I21" i="48"/>
  <c r="L6" i="48"/>
  <c r="AW23" i="18"/>
  <c r="F223" i="47"/>
  <c r="L10" i="48"/>
  <c r="I15" i="48"/>
  <c r="F224" i="47"/>
  <c r="I22" i="48"/>
  <c r="I6" i="48"/>
  <c r="L16" i="48"/>
  <c r="L14" i="48"/>
  <c r="I14" i="48"/>
  <c r="J23" i="31"/>
  <c r="I7" i="48"/>
  <c r="L13" i="48"/>
  <c r="I11" i="48"/>
  <c r="L8" i="48"/>
  <c r="L19" i="48"/>
  <c r="B28" i="65"/>
  <c r="B31" i="65" s="1"/>
  <c r="A2" i="65" s="1"/>
  <c r="F240" i="47"/>
  <c r="D8" i="46"/>
  <c r="D22" i="46"/>
  <c r="D12" i="46"/>
  <c r="D14" i="46"/>
  <c r="D17" i="46"/>
  <c r="D6" i="46"/>
  <c r="D24" i="46"/>
  <c r="E6" i="46"/>
  <c r="E22" i="46"/>
  <c r="D20" i="46"/>
  <c r="D10" i="46"/>
  <c r="D28" i="46"/>
  <c r="D7" i="46"/>
  <c r="D21" i="46"/>
  <c r="D26" i="46"/>
  <c r="D11" i="46"/>
  <c r="D27" i="46"/>
  <c r="D9" i="46"/>
  <c r="D23" i="46"/>
  <c r="D29" i="46"/>
  <c r="E13" i="46"/>
  <c r="D18" i="46"/>
  <c r="D16" i="46"/>
  <c r="D13" i="46"/>
  <c r="D30" i="46"/>
  <c r="E17" i="46"/>
  <c r="D15" i="46"/>
  <c r="D19" i="46"/>
  <c r="E25" i="46"/>
  <c r="D25" i="46"/>
  <c r="E21" i="46"/>
  <c r="F21" i="46" s="1"/>
  <c r="E23" i="46"/>
  <c r="F23" i="46" s="1"/>
  <c r="F246" i="47"/>
  <c r="L12" i="48"/>
  <c r="I13" i="48"/>
  <c r="L11" i="48"/>
  <c r="I12" i="48"/>
  <c r="I8" i="48"/>
  <c r="L18" i="48"/>
  <c r="I19" i="48"/>
  <c r="K25" i="32"/>
  <c r="N25" i="32" s="1"/>
  <c r="W25" i="32"/>
  <c r="Z25" i="32" s="1"/>
  <c r="F225" i="47" l="1"/>
  <c r="F239" i="47"/>
  <c r="F236" i="47"/>
  <c r="F235" i="4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<sst xmlns="http://schemas.openxmlformats.org/spreadsheetml/2006/main" count="3150" uniqueCount="1477">
  <si>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</si>
  <si>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</si>
  <si>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</si>
  <si>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</si>
  <si>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</si>
  <si>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</si>
  <si>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</si>
  <si>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</si>
  <si>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</si>
  <si>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</si>
  <si>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</si>
  <si>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</si>
  <si>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</si>
  <si>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</si>
  <si>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</si>
  <si>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</si>
  <si>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</si>
  <si>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</si>
  <si>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</si>
  <si>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</si>
  <si>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</si>
  <si>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</si>
  <si>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</si>
  <si>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</si>
  <si>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</si>
  <si>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</si>
  <si>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</si>
  <si>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</si>
  <si>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</si>
  <si>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</si>
  <si>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</si>
  <si>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</si>
  <si>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</si>
  <si>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</si>
  <si>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</si>
  <si>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</si>
  <si>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</si>
  <si>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</si>
  <si>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</si>
  <si>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</si>
  <si>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</si>
  <si>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</si>
  <si>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</si>
  <si>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</si>
  <si>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</si>
  <si>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</si>
  <si>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</si>
  <si>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</si>
  <si>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</si>
  <si>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</si>
  <si>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</si>
  <si>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</si>
  <si>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</si>
  <si>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</si>
  <si>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</si>
  <si>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</si>
  <si>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</si>
  <si>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</si>
  <si>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</si>
  <si>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</si>
  <si>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</si>
  <si>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</si>
  <si>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</si>
  <si>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</si>
  <si>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</si>
  <si>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</si>
  <si>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</si>
  <si>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</si>
  <si>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</si>
  <si>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</si>
  <si>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</si>
  <si>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</si>
  <si>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</si>
  <si>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</si>
  <si>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</si>
  <si>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</si>
  <si>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</si>
  <si>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</si>
  <si>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</si>
  <si>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</si>
  <si>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</si>
  <si>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</si>
  <si>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</si>
  <si>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</si>
  <si>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</si>
  <si>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</si>
  <si>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</si>
  <si>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</si>
  <si>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</si>
  <si>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</si>
  <si>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</si>
  <si>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</si>
  <si>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</si>
  <si>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</si>
  <si>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</si>
  <si>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</si>
  <si>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</si>
  <si>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</si>
  <si>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</si>
  <si>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</si>
  <si>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</si>
  <si>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</si>
  <si>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</si>
  <si>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</si>
  <si>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</si>
  <si>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</si>
  <si>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</si>
  <si>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</si>
  <si>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</si>
  <si>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</si>
  <si>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</si>
  <si>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</si>
  <si>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</si>
  <si>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</si>
  <si>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</si>
  <si>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</si>
  <si>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</si>
  <si>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</si>
  <si>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</si>
  <si>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</si>
  <si>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</si>
  <si>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</si>
  <si>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</si>
  <si>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</si>
  <si>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</si>
  <si>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</si>
  <si>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</si>
  <si>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</si>
  <si>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</si>
  <si>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</si>
  <si>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</si>
  <si>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</si>
  <si>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</si>
  <si>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</si>
  <si>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</si>
  <si>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</si>
  <si>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</si>
  <si>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</si>
  <si>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</si>
  <si>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</si>
  <si>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</si>
  <si>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</si>
  <si>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</si>
  <si>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</si>
  <si>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</si>
  <si>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</si>
  <si>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</si>
  <si>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</si>
  <si>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</si>
  <si>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</si>
  <si>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</si>
  <si>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</si>
  <si>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</si>
  <si>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</si>
  <si>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</si>
  <si>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</si>
  <si>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</si>
  <si>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</si>
  <si>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</si>
  <si>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</si>
  <si>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</si>
  <si>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</si>
  <si>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</si>
  <si>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</si>
  <si>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</si>
  <si>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</si>
  <si>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</si>
  <si>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</si>
  <si>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</si>
  <si>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</si>
  <si>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</si>
  <si>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</si>
  <si>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</si>
  <si>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</si>
  <si>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</si>
  <si>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</si>
  <si>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</si>
  <si>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</si>
  <si>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</si>
  <si>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</si>
  <si>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</si>
  <si>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</si>
  <si>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</si>
  <si>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</si>
  <si>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</si>
  <si>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</si>
  <si>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</si>
  <si>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</si>
  <si>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</si>
  <si>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</si>
  <si>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</si>
  <si>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</si>
  <si>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</si>
  <si>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</si>
  <si>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</si>
  <si>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</si>
  <si>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</si>
  <si>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</si>
  <si>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</si>
  <si>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</si>
  <si>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</si>
  <si>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</si>
  <si>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</si>
  <si>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</si>
  <si>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</si>
  <si>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</si>
  <si>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</si>
  <si>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</si>
  <si>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</si>
  <si>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</si>
  <si>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</si>
  <si>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</si>
  <si>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</si>
  <si>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</si>
  <si>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</si>
  <si>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</si>
  <si>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</si>
  <si>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</si>
  <si>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</si>
  <si>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</si>
  <si>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</si>
  <si>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</si>
  <si>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</si>
  <si>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</si>
  <si>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</si>
  <si>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</si>
  <si>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</si>
  <si>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</si>
  <si>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</si>
  <si>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</si>
  <si>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</si>
  <si>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</si>
  <si>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</si>
  <si>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</si>
  <si>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</si>
  <si>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</si>
  <si>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</si>
  <si>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</si>
  <si>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</si>
  <si>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</si>
  <si>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</si>
  <si>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</si>
  <si>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</si>
  <si>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</si>
  <si>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</si>
  <si>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</si>
  <si>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</si>
  <si>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</si>
  <si>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</si>
  <si>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</si>
  <si>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</si>
  <si>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</si>
  <si>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</si>
  <si>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</si>
  <si>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</si>
  <si>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</si>
  <si>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</si>
  <si>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</si>
  <si>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</si>
  <si>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</si>
  <si>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</si>
  <si>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</si>
  <si>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</si>
  <si>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</si>
  <si>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</si>
  <si>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</si>
  <si>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</si>
  <si>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</si>
  <si>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</si>
  <si>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</si>
  <si>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</si>
  <si>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</si>
  <si>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</si>
  <si>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</si>
  <si>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</si>
  <si>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</si>
  <si>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</si>
  <si>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</si>
  <si>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</si>
  <si>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</si>
  <si>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</si>
  <si>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</si>
  <si>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</si>
  <si>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</si>
  <si>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</si>
  <si>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</si>
  <si>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</si>
  <si>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</si>
  <si>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</si>
  <si>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</si>
  <si>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</si>
  <si>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</si>
  <si>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</si>
  <si>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</si>
  <si>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</si>
  <si>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</si>
  <si>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</si>
  <si>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</si>
  <si>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</si>
  <si>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</si>
  <si>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</si>
  <si>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</si>
  <si>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</si>
  <si>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</si>
  <si>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</si>
  <si>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</si>
  <si>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</si>
  <si>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</si>
  <si>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</si>
  <si>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</si>
  <si>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</si>
  <si>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</si>
  <si>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</si>
  <si>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</si>
  <si>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</si>
  <si>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</si>
  <si>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</si>
  <si>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</si>
  <si>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</si>
  <si>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</si>
  <si>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</si>
  <si>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</si>
  <si>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</si>
  <si>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</si>
  <si>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</si>
  <si>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</si>
  <si>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</si>
  <si>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</si>
  <si>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</si>
  <si>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</si>
  <si>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</si>
  <si>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</si>
  <si>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</si>
  <si>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</si>
  <si>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</si>
  <si>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</si>
  <si>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</si>
  <si>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</si>
  <si>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</si>
  <si>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</si>
  <si>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</si>
  <si>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</si>
  <si>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</si>
  <si>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</si>
  <si>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</si>
  <si>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</si>
  <si>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</si>
  <si>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</si>
  <si>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</si>
  <si>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</si>
  <si>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</si>
  <si>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</si>
  <si>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</si>
  <si>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</si>
  <si>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</si>
  <si>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</si>
  <si>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</si>
  <si>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</si>
  <si>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</si>
  <si>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</si>
  <si>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</si>
  <si>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</si>
  <si>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</si>
  <si>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</si>
  <si>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</si>
  <si>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</si>
  <si>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</si>
  <si>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</si>
  <si>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</si>
  <si>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</si>
  <si>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</si>
  <si>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</si>
  <si>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</si>
  <si>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</si>
  <si>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</si>
  <si>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</si>
  <si>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</si>
  <si>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</si>
  <si>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</si>
  <si>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</si>
  <si>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</si>
  <si>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</si>
  <si>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</si>
  <si>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</si>
  <si>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</si>
  <si>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</si>
  <si>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</si>
  <si>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</si>
  <si>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</si>
  <si>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</si>
  <si>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</si>
  <si>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</si>
  <si>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</si>
  <si>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</si>
  <si>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</si>
  <si>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</si>
  <si>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</si>
  <si>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</si>
  <si>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</si>
  <si>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</si>
  <si>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</si>
  <si>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</si>
  <si>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</si>
  <si>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</si>
  <si>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</si>
  <si>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</si>
  <si>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</si>
  <si>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</si>
  <si>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</si>
  <si>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</si>
  <si>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</si>
  <si>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</si>
  <si>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</si>
  <si>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</si>
  <si>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</si>
  <si>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</si>
  <si>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</si>
  <si>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</si>
  <si>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</si>
  <si>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</si>
  <si>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</si>
  <si>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</si>
  <si>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</si>
  <si>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</si>
  <si>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</si>
  <si>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</si>
  <si>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</si>
  <si>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</si>
  <si>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</si>
  <si>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</si>
  <si>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</si>
  <si>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</si>
  <si>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</si>
  <si>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</si>
  <si>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</si>
  <si>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</si>
  <si>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</si>
  <si>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</si>
  <si>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</si>
  <si>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</si>
  <si>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</si>
  <si>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</si>
  <si>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</si>
  <si>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</si>
  <si>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</si>
  <si>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</si>
  <si>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</si>
  <si>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</si>
  <si>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</si>
  <si>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</si>
  <si>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</si>
  <si>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</si>
  <si>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</si>
  <si>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</si>
  <si>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</si>
  <si>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</si>
  <si>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</si>
  <si>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</si>
  <si>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</si>
  <si>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</si>
  <si>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</si>
  <si>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</si>
  <si>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</si>
  <si>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</si>
  <si>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</si>
  <si>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</si>
  <si>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</si>
  <si>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</si>
  <si>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</si>
  <si>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</si>
  <si>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</si>
  <si>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</si>
  <si>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</si>
  <si>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</si>
  <si>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</si>
  <si>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</si>
  <si>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</si>
  <si>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</si>
  <si>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</si>
  <si>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</si>
  <si>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</si>
  <si>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</si>
  <si>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</si>
  <si>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</si>
  <si>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</si>
  <si>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</si>
  <si>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</si>
  <si>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</si>
  <si>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</si>
  <si>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</si>
  <si>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</si>
  <si>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</si>
  <si>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</si>
  <si>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</si>
  <si>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</si>
  <si>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</si>
  <si>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</si>
  <si>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</si>
  <si>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</si>
  <si>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</si>
  <si>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</si>
  <si>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</si>
  <si>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</si>
  <si>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</si>
  <si>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</si>
  <si>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</si>
  <si>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</si>
  <si>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</si>
  <si>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</si>
  <si>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</si>
  <si>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</si>
  <si>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</si>
  <si>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</si>
  <si>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</si>
  <si>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</si>
  <si>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</si>
  <si>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</si>
  <si>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</si>
  <si>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</si>
  <si>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</si>
  <si>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</si>
  <si>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</si>
  <si>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</si>
  <si>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</si>
  <si>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</si>
  <si>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</si>
  <si>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</si>
  <si>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</si>
  <si>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</si>
  <si>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</si>
  <si>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</si>
  <si>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</si>
  <si>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</si>
  <si>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</si>
  <si>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</si>
  <si>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</si>
  <si>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</si>
  <si>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</si>
  <si>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</si>
  <si>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</si>
  <si>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</si>
  <si>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</si>
  <si>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</si>
  <si>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</si>
  <si>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</si>
  <si>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</si>
  <si>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</si>
  <si>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</si>
  <si>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</si>
  <si>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</si>
  <si>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</si>
  <si>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</si>
  <si>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</si>
  <si>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</si>
  <si>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</si>
  <si>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</si>
  <si>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</si>
  <si>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</si>
  <si>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</si>
  <si>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</si>
  <si>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</si>
  <si>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</si>
  <si>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</si>
  <si>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</si>
  <si>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</si>
  <si>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</si>
  <si>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</si>
  <si>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</si>
  <si>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</si>
  <si>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</si>
  <si>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</si>
  <si>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</si>
  <si>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</si>
  <si>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</si>
  <si>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</si>
  <si>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</si>
  <si>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</si>
  <si>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</si>
  <si>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</si>
  <si>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</si>
  <si>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</si>
  <si>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</si>
  <si>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</si>
  <si>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</si>
  <si>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</si>
  <si>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</si>
  <si>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</si>
  <si>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</si>
  <si>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rPr>
      <t>IRAP</t>
    </r>
    <r>
      <rPr>
        <sz val="7"/>
        <rFont val="Helv"/>
      </rPr>
      <t xml:space="preserve">
</t>
    </r>
    <r>
      <rPr>
        <b/>
        <sz val="7"/>
        <rFont val="Helv"/>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</si>
  <si>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</si>
  <si>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</si>
  <si>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</si>
  <si>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</si>
  <si>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</si>
  <si>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</si>
  <si>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</si>
  <si>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</si>
  <si>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</si>
  <si>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</si>
  <si>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</si>
  <si>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</si>
  <si>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</si>
  <si>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</si>
  <si>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</si>
  <si>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</si>
  <si>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</si>
  <si>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</si>
  <si>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</si>
  <si>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</si>
  <si>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</si>
  <si>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</si>
  <si>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</si>
  <si>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</si>
  <si>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</si>
  <si>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</si>
  <si>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</si>
  <si>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</si>
  <si>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</si>
  <si>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</si>
  <si>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</si>
  <si>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</si>
  <si>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</si>
  <si>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</si>
  <si>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</si>
  <si>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</si>
  <si>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</si>
  <si>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</si>
  <si>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</si>
  <si>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</si>
  <si>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</si>
  <si>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</si>
  <si>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</si>
  <si>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</si>
  <si>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</si>
  <si>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</si>
  <si>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</si>
  <si>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</si>
  <si>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</si>
  <si>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</si>
  <si>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</si>
  <si>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</si>
  <si>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</si>
  <si>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</si>
  <si>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</si>
  <si>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</si>
  <si>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</si>
  <si>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</si>
  <si>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</si>
  <si>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</si>
  <si>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</si>
  <si>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</si>
  <si>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</si>
  <si>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</si>
  <si>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</si>
  <si>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</si>
  <si>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</si>
  <si>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</si>
  <si>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</si>
  <si>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</si>
  <si>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</si>
  <si>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</si>
  <si>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</si>
  <si>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</si>
  <si>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</si>
  <si>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</si>
  <si>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</si>
  <si>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</si>
  <si>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</si>
  <si>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</si>
  <si>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</si>
  <si>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</si>
  <si>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</si>
  <si>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</si>
  <si>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</si>
  <si>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</si>
  <si>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</si>
  <si>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</si>
  <si>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</si>
  <si>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</si>
  <si>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</si>
  <si>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</si>
  <si>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</si>
  <si>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</si>
  <si>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</si>
  <si>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</si>
  <si>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</si>
  <si>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</si>
  <si>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</si>
  <si>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</si>
  <si>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</si>
  <si>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</si>
  <si>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</si>
  <si>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</si>
  <si>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</si>
  <si>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</si>
  <si>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</si>
  <si>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</si>
  <si>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</si>
  <si>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</si>
  <si>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</si>
  <si>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</si>
  <si>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</si>
  <si>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</si>
  <si>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</si>
  <si>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</si>
  <si>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</si>
  <si>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</si>
  <si>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</si>
  <si>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</si>
  <si>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</si>
  <si>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</si>
  <si>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</si>
  <si>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</si>
  <si>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</si>
  <si>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</si>
  <si>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</si>
  <si>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</si>
  <si>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</si>
  <si>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</si>
  <si>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</si>
  <si>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</si>
  <si>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</si>
  <si>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</si>
  <si>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</si>
  <si>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</si>
  <si>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</si>
  <si>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</si>
  <si>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</si>
  <si>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</si>
  <si>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</si>
  <si>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</si>
  <si>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</si>
  <si>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</si>
  <si>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</si>
  <si>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</si>
  <si>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</si>
  <si>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</si>
  <si>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</si>
  <si>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</si>
  <si>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</si>
  <si>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</si>
  <si>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</si>
  <si>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</si>
  <si>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</si>
  <si>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</si>
  <si>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</si>
  <si>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</si>
  <si>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</si>
  <si>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</si>
  <si>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</si>
  <si>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</si>
  <si>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</si>
  <si>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</si>
  <si>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</si>
  <si>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</si>
  <si>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</si>
  <si>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</si>
  <si>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</si>
  <si>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</si>
  <si>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</si>
  <si>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</si>
  <si>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</si>
  <si>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</si>
  <si>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</si>
  <si>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</si>
  <si>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</si>
  <si>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</si>
  <si>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</si>
  <si>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</si>
  <si>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</si>
  <si>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</si>
  <si>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</si>
  <si>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</si>
  <si>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</si>
  <si>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</si>
  <si>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</si>
  <si>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</si>
  <si>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</si>
  <si>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</si>
  <si>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</si>
  <si>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</si>
  <si>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</si>
  <si>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</si>
  <si>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</si>
  <si>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</si>
  <si>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</si>
  <si>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</si>
  <si>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</si>
  <si>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</si>
  <si>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</si>
  <si>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</si>
  <si>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</si>
  <si>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</si>
  <si>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</si>
  <si>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</si>
  <si>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</si>
  <si>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</si>
  <si>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</si>
  <si>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</si>
  <si>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</si>
  <si>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</si>
  <si>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</si>
  <si>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</si>
  <si>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</si>
  <si>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</si>
  <si>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</si>
  <si>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</si>
  <si>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</si>
  <si>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</si>
  <si>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</si>
  <si>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</si>
  <si>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</si>
  <si>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</si>
  <si>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</si>
  <si>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</si>
  <si>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</si>
  <si>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</si>
  <si>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</si>
  <si>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</si>
  <si>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</si>
  <si>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</si>
  <si>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</si>
  <si>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</si>
  <si>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</si>
  <si>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</si>
  <si>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</si>
  <si>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</si>
  <si>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</si>
  <si>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</si>
  <si>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</si>
  <si>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</si>
  <si>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</si>
  <si>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</si>
  <si>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</si>
  <si>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</si>
  <si>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</si>
  <si>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</si>
  <si>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</si>
  <si>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</si>
  <si>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</si>
  <si>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</si>
  <si>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</si>
  <si>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</si>
  <si>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</si>
  <si>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</si>
  <si>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</si>
  <si>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</si>
  <si>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</si>
  <si>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</si>
  <si>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</si>
  <si>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</si>
  <si>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</si>
  <si>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</si>
  <si>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</si>
  <si>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</si>
  <si>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</si>
  <si>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</si>
  <si>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</si>
  <si>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</si>
  <si>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</si>
  <si>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</si>
  <si>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</si>
  <si>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</si>
  <si>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</si>
  <si>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</si>
  <si>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</si>
  <si>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</si>
  <si>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</si>
  <si>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</si>
  <si>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</si>
  <si>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</si>
  <si>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</si>
  <si>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</si>
  <si>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</si>
  <si>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</si>
  <si>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</si>
  <si>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</si>
  <si>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</si>
  <si>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</si>
  <si>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</si>
  <si>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</si>
  <si>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</si>
  <si>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</si>
  <si>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</si>
  <si>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</si>
  <si>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</si>
  <si>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</si>
  <si>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</si>
  <si>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</si>
  <si>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</si>
  <si>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</si>
  <si>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</si>
  <si>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</si>
  <si>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</si>
  <si>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</si>
  <si>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</si>
  <si>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</si>
  <si>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</si>
  <si>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</si>
  <si>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</si>
  <si>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</si>
  <si>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</si>
  <si>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</si>
  <si>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</si>
  <si>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</si>
  <si>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</si>
  <si>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</si>
  <si>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</si>
  <si>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</si>
  <si>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</si>
  <si>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</si>
  <si>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</si>
  <si>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</si>
  <si>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</si>
  <si>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</si>
  <si>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</si>
  <si>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</si>
  <si>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</si>
  <si>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</si>
  <si>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</si>
  <si>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</si>
  <si>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</si>
  <si>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</si>
  <si>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</si>
  <si>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</si>
  <si>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</si>
  <si>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</si>
  <si>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</si>
  <si>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</si>
  <si>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</si>
  <si>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</si>
  <si>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</si>
  <si>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</si>
  <si>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</si>
  <si>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</si>
  <si>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</si>
  <si>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</si>
  <si>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</si>
  <si>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</si>
  <si>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</si>
  <si>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</si>
  <si>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</si>
  <si>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</si>
  <si>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</si>
  <si>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</si>
  <si>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</si>
  <si>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</si>
  <si>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</si>
  <si>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</si>
  <si>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</si>
  <si>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</si>
  <si>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</si>
  <si>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</si>
  <si>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</si>
  <si>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</si>
  <si>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</si>
  <si>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</si>
  <si>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</si>
  <si>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</si>
  <si>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</si>
  <si>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</si>
  <si>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</si>
  <si>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</si>
  <si>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</si>
  <si>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</si>
  <si>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</si>
  <si>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</si>
  <si>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</si>
  <si>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</si>
  <si>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</si>
  <si>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</si>
  <si>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</si>
  <si>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</si>
  <si>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</si>
  <si>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</si>
  <si>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</si>
  <si>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</si>
  <si>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</si>
  <si>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</si>
  <si>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F18J</t>
  </si>
  <si>
    <t>U06Z</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</si>
  <si>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</si>
  <si>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</si>
  <si>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</si>
  <si>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</si>
  <si>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</si>
  <si>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</si>
  <si>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</si>
  <si>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</si>
  <si>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</si>
  <si>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</si>
  <si>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</si>
  <si>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</si>
  <si>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</si>
  <si>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</si>
  <si>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</si>
  <si>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</si>
  <si>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</si>
  <si>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</si>
  <si>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</si>
  <si>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</si>
  <si>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</si>
  <si>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</si>
  <si>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</si>
  <si>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</si>
  <si>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</si>
  <si>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</si>
  <si>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</si>
  <si>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</si>
  <si>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</si>
  <si>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</si>
  <si>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</si>
  <si>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</si>
  <si>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</si>
  <si>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</si>
  <si>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</si>
  <si>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</si>
  <si>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</si>
  <si>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</si>
  <si>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</si>
  <si>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</si>
  <si>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</si>
  <si>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</si>
  <si>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</si>
  <si>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</si>
  <si>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</si>
  <si>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</si>
  <si>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</si>
  <si>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</si>
  <si>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</si>
  <si>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</si>
  <si>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</si>
  <si>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</si>
  <si>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</si>
  <si>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</si>
  <si>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</si>
  <si>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</si>
  <si>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</si>
  <si>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</si>
  <si>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</si>
  <si>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</si>
  <si>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</si>
  <si>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</si>
  <si>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</si>
  <si>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</si>
  <si>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</si>
  <si>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</si>
  <si>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</si>
  <si>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</si>
  <si>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</si>
  <si>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</si>
  <si>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</si>
  <si>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</si>
  <si>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</si>
  <si>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</si>
  <si>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</si>
  <si>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</si>
  <si>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</si>
  <si>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</si>
  <si>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</si>
  <si>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</si>
  <si>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</si>
  <si>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</si>
  <si>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</si>
  <si>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</si>
  <si>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</si>
  <si>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</si>
  <si>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</si>
  <si>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</si>
  <si>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</si>
  <si>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</si>
  <si>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</si>
  <si>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</si>
  <si>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</si>
  <si>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</si>
  <si>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</si>
  <si>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</si>
  <si>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</si>
  <si>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</si>
  <si>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</si>
  <si>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</si>
  <si>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</si>
  <si>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</si>
  <si>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</si>
  <si>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</si>
  <si>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</si>
  <si>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</si>
  <si>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</si>
  <si>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</si>
  <si>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</si>
  <si>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</si>
  <si>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</si>
  <si>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</si>
  <si>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</si>
  <si>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</si>
  <si>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</si>
  <si>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</si>
  <si>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</si>
  <si>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</si>
  <si>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</si>
  <si>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</si>
  <si>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</si>
  <si>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</si>
  <si>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</si>
  <si>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</si>
  <si>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</si>
  <si>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</si>
  <si>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</si>
  <si>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</si>
  <si>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</si>
  <si>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</si>
  <si>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</si>
  <si>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</si>
  <si>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t>SQUADRATURA 8</t>
  </si>
  <si>
    <t>(eventuali) Quote a rimborso ex art 43 c 2 Ccnl 16-5-01</t>
  </si>
  <si>
    <t>F20M</t>
  </si>
  <si>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</si>
  <si>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</si>
  <si>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</si>
  <si>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</si>
  <si>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</si>
  <si>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</si>
  <si>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</si>
  <si>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</si>
  <si>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</si>
  <si>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</si>
  <si>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</si>
  <si>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</si>
  <si>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</si>
  <si>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</si>
  <si>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</si>
  <si>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</si>
  <si>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</si>
  <si>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</si>
  <si>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</si>
  <si>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</si>
  <si>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</si>
  <si>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</si>
  <si>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</si>
  <si>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</si>
  <si>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</si>
  <si>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</si>
  <si>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</si>
  <si>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</si>
  <si>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</si>
  <si>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</si>
  <si>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</si>
  <si>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</si>
  <si>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</si>
  <si>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</si>
  <si>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</si>
  <si>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</si>
  <si>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</si>
  <si>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</si>
  <si>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</si>
  <si>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</si>
  <si>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</si>
  <si>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</si>
  <si>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</si>
  <si>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</si>
  <si>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</si>
  <si>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</si>
  <si>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</si>
  <si>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</si>
  <si>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</si>
  <si>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</si>
  <si>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</si>
  <si>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</si>
  <si>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</si>
  <si>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</si>
  <si>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</si>
  <si>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</si>
  <si>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</si>
  <si>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</si>
  <si>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</si>
  <si>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</si>
  <si>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</si>
  <si>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</si>
  <si>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</si>
  <si>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</si>
  <si>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</si>
  <si>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</si>
  <si>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</si>
  <si>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</si>
  <si>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</si>
  <si>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</si>
  <si>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</si>
  <si>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</si>
  <si>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</si>
  <si>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</si>
  <si>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</si>
  <si>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</si>
  <si>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</si>
  <si>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</si>
  <si>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</si>
  <si>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</si>
  <si>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</si>
  <si>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</si>
  <si>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</si>
  <si>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</si>
  <si>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</si>
  <si>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</si>
  <si>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</si>
  <si>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</si>
  <si>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</si>
  <si>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</si>
  <si>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</si>
  <si>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</si>
  <si>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</si>
  <si>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</si>
  <si>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</si>
  <si>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</si>
  <si>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</si>
  <si>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</si>
  <si>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</si>
  <si>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</si>
  <si>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</si>
  <si>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</si>
  <si>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</si>
  <si>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</si>
  <si>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</si>
  <si>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</si>
  <si>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</si>
  <si>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</si>
  <si>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</si>
  <si>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</si>
  <si>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</si>
  <si>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</si>
  <si>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</si>
  <si>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</si>
  <si>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</si>
  <si>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</si>
  <si>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</si>
  <si>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</si>
  <si>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</si>
  <si>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</si>
  <si>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</si>
  <si>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</si>
  <si>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</si>
  <si>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</si>
  <si>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</si>
  <si>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</si>
  <si>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</si>
  <si>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</si>
  <si>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</si>
  <si>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</si>
  <si>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</si>
  <si>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</si>
  <si>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</si>
  <si>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</si>
  <si>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</si>
  <si>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</si>
  <si>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</si>
  <si>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</si>
  <si>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</si>
  <si>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</si>
  <si>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</si>
  <si>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</si>
  <si>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</si>
  <si>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</si>
  <si>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</si>
  <si>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</si>
  <si>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</si>
  <si>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</si>
  <si>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</si>
  <si>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</si>
  <si>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</si>
  <si>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</si>
  <si>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</si>
  <si>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</si>
  <si>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</si>
  <si>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</si>
  <si>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</si>
  <si>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</si>
  <si>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</si>
  <si>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</si>
  <si>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</si>
  <si>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</si>
  <si>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</si>
  <si>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</si>
  <si>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</si>
  <si>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</si>
  <si>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</si>
  <si>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</si>
  <si>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</si>
  <si>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</si>
  <si>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</si>
  <si>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</si>
  <si>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</si>
  <si>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</si>
  <si>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</si>
  <si>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</si>
  <si>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</si>
  <si>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</si>
  <si>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</si>
  <si>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</si>
  <si>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</si>
  <si>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</si>
  <si>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</si>
  <si>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</si>
  <si>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</si>
  <si>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</si>
  <si>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</si>
  <si>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</si>
  <si>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</si>
  <si>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</si>
  <si>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</si>
  <si>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</si>
  <si>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</si>
  <si>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</si>
  <si>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</si>
  <si>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</si>
  <si>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</si>
  <si>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</si>
  <si>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</si>
  <si>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</si>
  <si>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</si>
  <si>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</si>
  <si>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</si>
  <si>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</si>
  <si>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</si>
  <si>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</si>
  <si>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</si>
  <si>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</si>
  <si>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</si>
  <si>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</si>
  <si>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</si>
  <si>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</si>
  <si>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</si>
  <si>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</si>
  <si>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t>A33514</t>
  </si>
  <si>
    <t xml:space="preserve">     dal DPCM 11 gennaio 2022. Per le Città Metropolitane inserire la soglia individuata dall'articolo 4, comma 2, dal DPCM 11 gennaio 2022.</t>
  </si>
  <si>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</si>
  <si>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</si>
  <si>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</si>
  <si>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</si>
  <si>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</si>
  <si>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</si>
  <si>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</si>
  <si>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</si>
  <si>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</si>
  <si>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</si>
  <si>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</si>
  <si>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</si>
  <si>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</si>
  <si>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</si>
  <si>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</si>
  <si>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</si>
  <si>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</si>
  <si>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</si>
  <si>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</si>
  <si>
    <t>ASSENZE PER MALATTIA RETRIBUITE
SOGGETTE A TRATTENUTA</t>
  </si>
  <si>
    <t>ASSENZE PER MALATTIA RETRIBUITE 
NON
SOGGETTE A TRATTENUTA</t>
  </si>
  <si>
    <t>M05</t>
  </si>
  <si>
    <t>M06</t>
  </si>
  <si>
    <t>INCONGRUENZA 17</t>
  </si>
  <si>
    <t>Controllo con T12</t>
  </si>
  <si>
    <t>Controllo con T4</t>
  </si>
  <si>
    <t>Totale</t>
  </si>
  <si>
    <t>Indicare il numero delle unita rilevate in tabella 1 che risultavano titolari di permessi ai sensi dell'art. 42, c.5 D.lgs.151/2001.</t>
  </si>
  <si>
    <t>Indicare il numero delle unita rilevate in tabella 1 tra i che risultavano titolari di permessi per legge n. 104/92.</t>
  </si>
  <si>
    <t>Quante persone sono state assunte nell’anno a tempo determinato (rilevate come COME UOMO/ANNO nella tabella 2) con le risorse del PNRR?</t>
  </si>
  <si>
    <t>Quante persone sono state assunte nell’anno con altre forme flessibili di lavoro (ex interinali, LSU, formazione lavoro rilevate come COME UOMO/ANNO nella tabella 2) con le risorse del PNRR?</t>
  </si>
  <si>
    <t>43.399,17</t>
  </si>
  <si>
    <t>U07Z</t>
  </si>
  <si>
    <t xml:space="preserve">      compenso aggiuntivo a titolo di risultato di cui all'art. 64 del Ccnl 2019-21, da indicarsi nell'apposita voce degli utilizzi del fondo dei Dirigenti in T15(2). </t>
  </si>
  <si>
    <t xml:space="preserve">      Qualora gli enti abbiano dato applicazione alla nuova disciplina della retribuzione di posizione prevista dall'articolo 60 del CCNL 2019-2021, i relativi pagamenti vanno inclusi nella voce U448 (Retribuzione di posizione).</t>
  </si>
  <si>
    <t xml:space="preserve">      in deroga al limite di cui all’articolo 23, comma 2, del D.lgs. n. 75/2017, fino a un massimo del 5% calcolato sul valore della retribuzione di posizione in base all’art. art. 58 del CCNL 2019-21 e sul valore della retribuzione di risultato calcolata in base ai contratti collettivi vigenti.</t>
  </si>
  <si>
    <t xml:space="preserve">      Il tutto va suddiviso pro-quota in caso di segreteria convenzionata.</t>
  </si>
  <si>
    <t xml:space="preserve">     quali risorse una tantum destinate a retribuzione di risultato.</t>
  </si>
  <si>
    <r>
      <t>Ris tratt access Segret Com.le e Prov.le anno di rilevazione</t>
    </r>
    <r>
      <rPr>
        <vertAlign val="superscript"/>
        <sz val="8"/>
        <rFont val="Arial"/>
        <family val="2"/>
      </rPr>
      <t xml:space="preserve"> (2)</t>
    </r>
  </si>
  <si>
    <r>
      <t>Incremento per l’attuazione dei progetti PNRR </t>
    </r>
    <r>
      <rPr>
        <vertAlign val="superscript"/>
        <sz val="8"/>
        <rFont val="Arial"/>
        <family val="2"/>
      </rPr>
      <t>(4)</t>
    </r>
  </si>
  <si>
    <r>
      <t xml:space="preserve">Maggiorazione retribuzione di posizione </t>
    </r>
    <r>
      <rPr>
        <vertAlign val="superscript"/>
        <sz val="8"/>
        <rFont val="Arial"/>
        <family val="2"/>
      </rPr>
      <t>(3)</t>
    </r>
  </si>
  <si>
    <r>
      <t>Art 1 c 604 L 234/2021 - Increm 0,22% m.s. 2018 dal 1.1.2022</t>
    </r>
    <r>
      <rPr>
        <vertAlign val="superscript"/>
        <sz val="8"/>
        <rFont val="Arial"/>
        <family val="2"/>
      </rPr>
      <t xml:space="preserve"> (5)</t>
    </r>
    <r>
      <rPr>
        <sz val="8"/>
        <rFont val="Arial"/>
        <family val="2"/>
      </rPr>
      <t xml:space="preserve"> </t>
    </r>
  </si>
  <si>
    <r>
      <t>Galleggiamento funzione dirigenziale o E.Q. più elevata</t>
    </r>
    <r>
      <rPr>
        <vertAlign val="superscript"/>
        <sz val="8"/>
        <rFont val="Arial"/>
        <family val="2"/>
      </rPr>
      <t xml:space="preserve"> (6)</t>
    </r>
  </si>
  <si>
    <r>
      <t xml:space="preserve">Retribuzione di risultato </t>
    </r>
    <r>
      <rPr>
        <vertAlign val="superscript"/>
        <sz val="8"/>
        <rFont val="Arial"/>
        <family val="2"/>
      </rPr>
      <t>(7)</t>
    </r>
  </si>
  <si>
    <r>
      <rPr>
        <vertAlign val="superscript"/>
        <sz val="9"/>
        <rFont val="Arial"/>
        <family val="2"/>
      </rPr>
      <t>(1)</t>
    </r>
    <r>
      <rPr>
        <sz val="8"/>
        <rFont val="Arial"/>
        <family val="2"/>
      </rPr>
      <t xml:space="preserve"> Tutti gli importi vanno indicati in euro e al netto degli oneri sociali (contributi ed IRAP) a carico del datore di lavoro.</t>
    </r>
  </si>
  <si>
    <r>
      <rPr>
        <vertAlign val="superscript"/>
        <sz val="9"/>
        <rFont val="Arial"/>
        <family val="2"/>
      </rPr>
      <t>(2)</t>
    </r>
    <r>
      <rPr>
        <sz val="8"/>
        <rFont val="Arial"/>
        <family val="2"/>
      </rPr>
      <t xml:space="preserve"> Riportare le voci retributive oggetto di rilevazione come indicate in Circolare nel Cap. 6, Tab. 15, sez. Segretario comunale e provinciale, ad esclusione di quelle da indicarsi separatamente nelle successive voci e ad esclusione dell'eventuale </t>
    </r>
  </si>
  <si>
    <r>
      <rPr>
        <vertAlign val="superscript"/>
        <sz val="9"/>
        <rFont val="Arial"/>
        <family val="2"/>
      </rPr>
      <t>(3)</t>
    </r>
    <r>
      <rPr>
        <vertAlign val="superscript"/>
        <sz val="8"/>
        <rFont val="Arial"/>
        <family val="2"/>
      </rPr>
      <t xml:space="preserve"> </t>
    </r>
    <r>
      <rPr>
        <sz val="8"/>
        <rFont val="Arial"/>
        <family val="2"/>
      </rPr>
      <t xml:space="preserve">Inserire unicamente la maggiorazione operata ai sensi dell’articolo 41, comma 4 del CCNL 1998-01 e del Contratto integrativo di livello nazionale del 22 dicembre 2003, ove remunerata nell'anno 2024. </t>
    </r>
  </si>
  <si>
    <r>
      <rPr>
        <vertAlign val="superscript"/>
        <sz val="9"/>
        <rFont val="Arial"/>
        <family val="2"/>
      </rPr>
      <t>(4)</t>
    </r>
    <r>
      <rPr>
        <vertAlign val="superscript"/>
        <sz val="8"/>
        <rFont val="Arial"/>
        <family val="2"/>
      </rPr>
      <t xml:space="preserve"> </t>
    </r>
    <r>
      <rPr>
        <sz val="8"/>
        <rFont val="Arial"/>
        <family val="2"/>
      </rPr>
      <t xml:space="preserve">Art. 8, c. 3, secondo periodo, DL n. 13/2023: per gli impegni derivanti dall’attuazione dei progetti del PNRR, gli enti locali che soddisfano i requisiti di cui al comma 4, possono incrementare le risorse accessorie del segretario comunale e provinciale, </t>
    </r>
  </si>
  <si>
    <r>
      <rPr>
        <vertAlign val="superscript"/>
        <sz val="9"/>
        <rFont val="Arial"/>
        <family val="2"/>
      </rPr>
      <t>(5)</t>
    </r>
    <r>
      <rPr>
        <vertAlign val="superscript"/>
        <sz val="8"/>
        <rFont val="Arial"/>
        <family val="2"/>
      </rPr>
      <t xml:space="preserve"> </t>
    </r>
    <r>
      <rPr>
        <sz val="8"/>
        <rFont val="Arial"/>
        <family val="2"/>
      </rPr>
      <t xml:space="preserve">Art. 61, comma 3, Ccnl 2019-21: indicare l'eventuale incremento, in deroga al limite 2016, finalizzato alla retribuzione di risultato, comprensivo, qualora l'ente decida di stanziarle, anche delle annualità pregresse 2022 e 2023, </t>
    </r>
  </si>
  <si>
    <r>
      <rPr>
        <vertAlign val="superscript"/>
        <sz val="9"/>
        <rFont val="Arial"/>
        <family val="2"/>
      </rPr>
      <t>(6)</t>
    </r>
    <r>
      <rPr>
        <vertAlign val="superscript"/>
        <sz val="8"/>
        <rFont val="Arial"/>
        <family val="2"/>
      </rPr>
      <t xml:space="preserve"> </t>
    </r>
    <r>
      <rPr>
        <sz val="8"/>
        <rFont val="Arial"/>
        <family val="2"/>
      </rPr>
      <t xml:space="preserve">Secondo le indicazioni dell'articolo 107, comma 2, del CCNL 16-18 e, qualora l'ente abbia dato applicazione alla nuova disciplina di cui all'art. 60 del CCNL 19-21, secondo le indicazioni del comma 5 del predetto articolo. </t>
    </r>
  </si>
  <si>
    <r>
      <rPr>
        <vertAlign val="superscript"/>
        <sz val="9"/>
        <rFont val="Arial"/>
        <family val="2"/>
      </rPr>
      <t>(7)</t>
    </r>
    <r>
      <rPr>
        <vertAlign val="superscript"/>
        <sz val="8"/>
        <rFont val="Arial"/>
        <family val="2"/>
      </rPr>
      <t xml:space="preserve"> </t>
    </r>
    <r>
      <rPr>
        <sz val="8"/>
        <rFont val="Arial"/>
        <family val="2"/>
      </rPr>
      <t>Ad esclusione del compenso aggiuntivo di cui all'art. 64 del Ccnl 2019-21 erogato a titolo di risultato per l'incarico ad interim negli enti con Dirigenza, Cfr.</t>
    </r>
    <r>
      <rPr>
        <i/>
        <sz val="8"/>
        <rFont val="Arial"/>
        <family val="2"/>
      </rPr>
      <t xml:space="preserve"> supra</t>
    </r>
    <r>
      <rPr>
        <sz val="8"/>
        <rFont val="Arial"/>
        <family val="2"/>
      </rPr>
      <t xml:space="preserve"> nota 2.</t>
    </r>
  </si>
  <si>
    <t xml:space="preserve">Art 39 c 1 Ccnl 19-21 - Incr 2,01% m.s. 2018 </t>
  </si>
  <si>
    <t>F30O</t>
  </si>
  <si>
    <t>Compenso Segretario per inc ad interim art. 64 Ccnl 19-21</t>
  </si>
  <si>
    <t>U08B</t>
  </si>
  <si>
    <r>
      <t xml:space="preserve">Art 8 c 3 p 1 DL 13/2023 - Increm. attuazione progetti PNRR </t>
    </r>
    <r>
      <rPr>
        <vertAlign val="superscript"/>
        <sz val="8"/>
        <rFont val="Arial"/>
        <family val="2"/>
      </rPr>
      <t>(5)</t>
    </r>
  </si>
  <si>
    <r>
      <t xml:space="preserve">Art 57 c 2 L E Ccnl 16-18 - Ris adeg fondo scelte org e gest </t>
    </r>
    <r>
      <rPr>
        <vertAlign val="superscript"/>
        <sz val="8"/>
        <rFont val="Arial"/>
        <family val="2"/>
      </rPr>
      <t>(6)</t>
    </r>
  </si>
  <si>
    <r>
      <t>Art 1 c 604 L 234/2021 - Increm 0,22% m.s. 2018 dal 1.1.2022</t>
    </r>
    <r>
      <rPr>
        <vertAlign val="superscript"/>
        <sz val="8"/>
        <rFont val="Arial"/>
        <family val="2"/>
      </rPr>
      <t xml:space="preserve"> (7)</t>
    </r>
    <r>
      <rPr>
        <sz val="8"/>
        <rFont val="Arial"/>
        <family val="2"/>
      </rPr>
      <t xml:space="preserve"> </t>
    </r>
  </si>
  <si>
    <r>
      <rPr>
        <vertAlign val="superscript"/>
        <sz val="8"/>
        <rFont val="Arial"/>
        <family val="2"/>
      </rPr>
      <t>(6)</t>
    </r>
    <r>
      <rPr>
        <sz val="8"/>
        <rFont val="Arial"/>
        <family val="2"/>
      </rPr>
      <t xml:space="preserve"> Indicare separatamente nella voce F24T l'incremento di cui all'art. 39 comma 3 del CCNL del 16.07.2024, definito dall'ente nel limite dello 0,22% del m.s. 2018, e non soggetto a limite 2016.</t>
    </r>
  </si>
  <si>
    <r>
      <rPr>
        <vertAlign val="superscript"/>
        <sz val="8"/>
        <rFont val="Arial"/>
        <family val="2"/>
      </rPr>
      <t>(7)</t>
    </r>
    <r>
      <rPr>
        <sz val="8"/>
        <rFont val="Arial"/>
        <family val="2"/>
      </rPr>
      <t xml:space="preserve"> Secondo le indicazioni dell'art. 39, comma 3 del CCNL 2019-21. Indicare in questa voce, qualora l'ente decida di stanziarle, anche le annualità pregresse 2022 e 2023, quali risorse </t>
    </r>
    <r>
      <rPr>
        <i/>
        <sz val="8"/>
        <rFont val="Arial"/>
        <family val="2"/>
      </rPr>
      <t xml:space="preserve">una tantum </t>
    </r>
    <r>
      <rPr>
        <sz val="8"/>
        <rFont val="Arial"/>
        <family val="2"/>
      </rPr>
      <t>destinate a retribuzione di risultato. Si veda la riguardo parere ARAN AFL91.</t>
    </r>
  </si>
  <si>
    <r>
      <t>Art 1 DL 80/2021 - Increm. ass TD finanz diretto PNRR</t>
    </r>
    <r>
      <rPr>
        <vertAlign val="superscript"/>
        <sz val="8"/>
        <rFont val="Arial"/>
        <family val="2"/>
      </rPr>
      <t xml:space="preserve"> (5)</t>
    </r>
  </si>
  <si>
    <r>
      <t>Art. 31-bis cc 1,5 DL 152/21 - Increm. ass TD PNRR (Comuni)</t>
    </r>
    <r>
      <rPr>
        <vertAlign val="superscript"/>
        <sz val="8"/>
        <rFont val="Arial"/>
        <family val="2"/>
      </rPr>
      <t xml:space="preserve"> (6)</t>
    </r>
  </si>
  <si>
    <r>
      <t xml:space="preserve">Art 8 c 3 p 1 DL 13/2023 - Incr. attuazione progetti PNRR </t>
    </r>
    <r>
      <rPr>
        <vertAlign val="superscript"/>
        <sz val="8"/>
        <rFont val="Arial"/>
        <family val="2"/>
      </rPr>
      <t>(7)</t>
    </r>
  </si>
  <si>
    <r>
      <t>Art. 45 DLgs 36/2023 - Incentivi alle funzioni tecniche</t>
    </r>
    <r>
      <rPr>
        <vertAlign val="superscript"/>
        <sz val="8"/>
        <rFont val="Arial"/>
        <family val="2"/>
      </rPr>
      <t xml:space="preserve"> (8)</t>
    </r>
  </si>
  <si>
    <r>
      <t>Art 79 c 2 L C Ccnl 19-21 - Scelte org. gest., retrib. ecc.</t>
    </r>
    <r>
      <rPr>
        <vertAlign val="superscript"/>
        <sz val="8"/>
        <rFont val="Arial"/>
        <family val="2"/>
      </rPr>
      <t xml:space="preserve"> (10)</t>
    </r>
  </si>
  <si>
    <r>
      <t xml:space="preserve">Somme non utilizzate fondo/i anno precedente </t>
    </r>
    <r>
      <rPr>
        <vertAlign val="superscript"/>
        <sz val="8"/>
        <rFont val="Arial"/>
        <family val="2"/>
      </rPr>
      <t xml:space="preserve">(11) </t>
    </r>
  </si>
  <si>
    <r>
      <t>Art 17 Ccnl 19-21 - Ris. dest. E.Q. anno di rilevazione</t>
    </r>
    <r>
      <rPr>
        <vertAlign val="superscript"/>
        <sz val="8"/>
        <rFont val="Arial"/>
        <family val="2"/>
      </rPr>
      <t xml:space="preserve"> (12)</t>
    </r>
  </si>
  <si>
    <r>
      <t>Art 33 DL34/19 - Quota parte destinata alle E.Q.</t>
    </r>
    <r>
      <rPr>
        <vertAlign val="superscript"/>
        <sz val="8"/>
        <rFont val="Arial"/>
        <family val="2"/>
      </rPr>
      <t xml:space="preserve"> (4)</t>
    </r>
  </si>
  <si>
    <t>LEG516</t>
  </si>
  <si>
    <t>Art 58, comma 1, Ccnl 19-21- incremento retribuzione di posizione (valutata su base annua e in assenza di segreteria convenzionata, euro)</t>
  </si>
  <si>
    <t>LEG517</t>
  </si>
  <si>
    <t xml:space="preserve"> Art. 107, comma 1 Ccnl 16-18 e Art. 58, comma 1 Ccnl 19-21- incrementi retribuzione di posizione (valutata su base annua corretta per la quota di convenzione, euro)</t>
  </si>
  <si>
    <r>
      <t>Art. 3, c. 6 d.l. n. 44/2023, spesa accessoria del Segretario comunale per l'anno di rilevazione, da compilare unicamente se il comune risulta sprovvisto di Segretario alla data di entrata in vigore del decreto (euro)</t>
    </r>
    <r>
      <rPr>
        <vertAlign val="superscript"/>
        <sz val="12"/>
        <rFont val="Arial"/>
        <family val="2"/>
      </rPr>
      <t xml:space="preserve"> (1)</t>
    </r>
  </si>
  <si>
    <t>ORG518</t>
  </si>
  <si>
    <r>
      <t>Numero di posizioni dirigenziali effettivamente coperte alla data del 31.12 dell'anno di rilevazione con rapporto di lavoro in convenzione con altri enti (ART. 36 CCNL 2019-21)</t>
    </r>
    <r>
      <rPr>
        <vertAlign val="superscript"/>
        <sz val="12"/>
        <rFont val="Arial"/>
        <family val="2"/>
      </rPr>
      <t xml:space="preserve"> (2)</t>
    </r>
  </si>
  <si>
    <t>ORG519</t>
  </si>
  <si>
    <r>
      <t xml:space="preserve">Valore unitario su base annua della retribuzione di posizione previsto per gli incarichi in convenzione con altri enti (valore medio in euro) </t>
    </r>
    <r>
      <rPr>
        <vertAlign val="superscript"/>
        <sz val="12"/>
        <rFont val="Arial"/>
        <family val="2"/>
      </rPr>
      <t>(3)</t>
    </r>
  </si>
  <si>
    <t>PRD541</t>
  </si>
  <si>
    <t>PRD542</t>
  </si>
  <si>
    <t>WLF529</t>
  </si>
  <si>
    <t>WLF520</t>
  </si>
  <si>
    <t>Welfare integrativo anno di rilevazione - Prestiti a favore di dipendenti in difficoltà ad accedere ai canali ordinari del credito bancario o che si trovino nella necessità di affrontare spese non differibili effettivamente erogati (euro)</t>
  </si>
  <si>
    <t>WLF521</t>
  </si>
  <si>
    <t>Welfare integrativo anno di rilevazione - Altre categorie di beni e servizi che in base alle vigenti norme fiscali non concorrono a formare reddito di lavoro dipendente effettivamente erogate (euro)</t>
  </si>
  <si>
    <t>INF522</t>
  </si>
  <si>
    <t>Informazioni/chiarimenti sulla natura dell’importo dichiarato alla voce LEG 452 (max 1.500 caratteri)</t>
  </si>
  <si>
    <r>
      <rPr>
        <vertAlign val="superscript"/>
        <sz val="11"/>
        <rFont val="Arial"/>
        <family val="2"/>
      </rPr>
      <t>(2)</t>
    </r>
    <r>
      <rPr>
        <sz val="11"/>
        <rFont val="Arial"/>
        <family val="2"/>
      </rPr>
      <t xml:space="preserve">  Sezione da compilare sia in caso di ente titolare, sia in caso di ente utilizzatore, secondo le indicazioni dell'art. 36 del Ccnl 2019-2021.</t>
    </r>
  </si>
  <si>
    <r>
      <rPr>
        <vertAlign val="superscript"/>
        <sz val="11"/>
        <rFont val="Arial"/>
        <family val="2"/>
      </rPr>
      <t>(3)</t>
    </r>
    <r>
      <rPr>
        <sz val="11"/>
        <rFont val="Arial"/>
        <family val="2"/>
      </rPr>
      <t xml:space="preserve">  Rapportare a tredici mensilità il valore della retribuzione di posizione prevista in convenzione e a carico del proprio fondo, non rilevano i meccanismi di pagamento e/o rimborso.</t>
    </r>
  </si>
  <si>
    <t>Totale risorse ricomprese nell'unico importo consolidato non rilevanti ai fini della verifica del limite art. 23 c. 2 Dlgs 75/2017 (euro)</t>
  </si>
  <si>
    <r>
      <t xml:space="preserve">Valore soglia per l'Amministrazione definito dai decreti attuativi dell'art. 33 D.L. 34/2019 riferito all'anno precedente a quello di rilevazione </t>
    </r>
    <r>
      <rPr>
        <vertAlign val="superscript"/>
        <sz val="12"/>
        <rFont val="Arial"/>
        <family val="2"/>
      </rPr>
      <t>(1)</t>
    </r>
  </si>
  <si>
    <r>
      <t>Numero incarichi di Elevata Qualificazione effettivamente in essere alla data del 31.12 dell'anno di rilevazione per la fascia più elevata</t>
    </r>
    <r>
      <rPr>
        <vertAlign val="superscript"/>
        <sz val="12"/>
        <rFont val="Arial"/>
        <family val="2"/>
      </rPr>
      <t xml:space="preserve"> (2)</t>
    </r>
  </si>
  <si>
    <r>
      <t>Valore unitario su base annua della retribuzione di posizione previsto per la fascia più elevata (euro)</t>
    </r>
    <r>
      <rPr>
        <vertAlign val="superscript"/>
        <sz val="11"/>
        <rFont val="Arial"/>
        <family val="2"/>
      </rPr>
      <t xml:space="preserve"> (2)</t>
    </r>
  </si>
  <si>
    <r>
      <t>Numero incarichi di Elevata Qualificazione effettivamente in essere alla data del 31.12 dell'anno di rilevazione per la fascia meno elevata</t>
    </r>
    <r>
      <rPr>
        <vertAlign val="superscript"/>
        <sz val="11"/>
        <rFont val="Arial"/>
        <family val="2"/>
      </rPr>
      <t xml:space="preserve"> (2)</t>
    </r>
  </si>
  <si>
    <r>
      <t>Valore unitario su base annua della retribuzione di posizione previsto per la fascia meno elevata (euro)</t>
    </r>
    <r>
      <rPr>
        <vertAlign val="superscript"/>
        <sz val="11"/>
        <rFont val="Arial"/>
        <family val="2"/>
      </rPr>
      <t xml:space="preserve"> (2)</t>
    </r>
  </si>
  <si>
    <r>
      <t>Numero incarichi di Elevata Qualificazione effettivamente in essere alla data del 31.12 dell'anno di rilevazione per le restanti fasce</t>
    </r>
    <r>
      <rPr>
        <vertAlign val="superscript"/>
        <sz val="11"/>
        <rFont val="Arial"/>
        <family val="2"/>
      </rPr>
      <t xml:space="preserve"> (2)</t>
    </r>
  </si>
  <si>
    <r>
      <t>Valore unitario su base annua della retribuzione di posizione previsto per le restanti fasce (valore medio in euro)</t>
    </r>
    <r>
      <rPr>
        <vertAlign val="superscript"/>
        <sz val="11"/>
        <rFont val="Arial"/>
        <family val="2"/>
      </rPr>
      <t xml:space="preserve"> (2)</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</si>
  <si>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(3)</t>
    </r>
  </si>
  <si>
    <r>
      <t>Numero complessivo di incarichi di specifica responsabilità in essere al 31.12 dell'anno di rilevazione</t>
    </r>
    <r>
      <rPr>
        <vertAlign val="superscript"/>
        <sz val="12"/>
        <rFont val="Arial"/>
        <family val="2"/>
      </rPr>
      <t xml:space="preserve"> (4)</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</si>
  <si>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(5)</t>
    </r>
  </si>
  <si>
    <r>
      <rPr>
        <vertAlign val="superscript"/>
        <sz val="11"/>
        <rFont val="Arial"/>
        <family val="2"/>
      </rPr>
      <t>(1)</t>
    </r>
    <r>
      <rPr>
        <sz val="11"/>
        <rFont val="Arial"/>
        <family val="2"/>
      </rPr>
      <t xml:space="preserve">  Inserire la soglia individuata dall'articolo 4, comma 1 rispettivamente per le Regioni a statuto ordinario dal DPCM 3 settembre 2019, per i Comuni dal DPCM 17 marzo 2020, per le Province</t>
    </r>
  </si>
  <si>
    <r>
      <rPr>
        <vertAlign val="superscript"/>
        <sz val="11"/>
        <rFont val="Arial"/>
        <family val="2"/>
      </rPr>
      <t>(2)</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</si>
  <si>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(3)</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</si>
  <si>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(4)</t>
    </r>
    <r>
      <rPr>
        <sz val="11"/>
        <rFont val="Arial"/>
        <family val="2"/>
      </rPr>
      <t xml:space="preserve">  Secondo le indicazioni dell'art. 84, comma 1 del Ccnl 2019-21 che disapplica e sostituisce l’art.70-quinquies del CCNL del 21.05.2018.</t>
    </r>
  </si>
  <si>
    <r>
      <rPr>
        <vertAlign val="superscript"/>
        <sz val="11"/>
        <rFont val="Arial"/>
        <family val="2"/>
      </rPr>
      <t>(5)</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</si>
  <si>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Scheda SICI - n. incarichi (dirigenziali / EQ) fascia più elevata</t>
  </si>
  <si>
    <t>Scheda SICI - valore medio annuo retribuzione di posizione fascia più elevata</t>
  </si>
  <si>
    <t>Scheda SICI - n. incarichi (dirigenziali / EQ) fascia meno elevata</t>
  </si>
  <si>
    <t>Scheda SICI - valore medio annuo retribuzione di posizione fascia meno elevata</t>
  </si>
  <si>
    <t>Scheda SICI -  n. incarichi dirigenziali con rapporto di lavoro in convenzione</t>
  </si>
  <si>
    <t xml:space="preserve"> - valore medio annuo retribuzione di posizione con rapporto di lavoro in convenzione</t>
  </si>
  <si>
    <t>Differenziazione retribuzione di risultato/premio individuale - Nel contratto integrativo sono stati previsti criteri per dirimere eventuali situazioni di ex aequo?</t>
  </si>
  <si>
    <t>Differenziazione retribuzione di risultato/premio individuale - Se sì, sono stati previsti i criteri meritocratici richiesti dalla norma diversi dalla anzianità di servizio e/o dall’età anagrafica?</t>
  </si>
  <si>
    <t>Disponibilità anno di rilevazione per la concessione di benefici di welfare al netto degli eventuali utilizzi a carico del fondo per la retribuzione di posizione e risultato (euro)</t>
  </si>
  <si>
    <t>Art. 3, c. 6 d.l. n. 44/2023, spesa accessoria del Segretario comunale per l'anno di rilevazione, da compilare unicamente se il comune risulta sprovvisto di Segretario alla data di entrata in vigore del decreto (euro)</t>
  </si>
  <si>
    <t>075/4693000</t>
  </si>
  <si>
    <t>adisu@pec.it</t>
  </si>
  <si>
    <t>https://www.adisu.umbria.it</t>
  </si>
  <si>
    <t>PULETTI</t>
  </si>
  <si>
    <t>VIRGILIO</t>
  </si>
  <si>
    <t>virgilio.puletti@studiosinergie.it</t>
  </si>
  <si>
    <t>TOSTI</t>
  </si>
  <si>
    <t>MARCO</t>
  </si>
  <si>
    <t>marcotosti@studiotosti.it</t>
  </si>
  <si>
    <t>RAOLI</t>
  </si>
  <si>
    <t>ELISA</t>
  </si>
  <si>
    <t>raolielisa@gmail.com</t>
  </si>
  <si>
    <t>CAPEZZALI</t>
  </si>
  <si>
    <t>STEFANO</t>
  </si>
  <si>
    <t>stefano.capezzali@adisu.umbria.it</t>
  </si>
  <si>
    <t>075/4693240</t>
  </si>
  <si>
    <t>MATTIOLI</t>
  </si>
  <si>
    <t>TIZIANA</t>
  </si>
  <si>
    <t>tiziana.mattioli@adisu.umbria.it</t>
  </si>
  <si>
    <t>075/4693245</t>
  </si>
  <si>
    <t>Sì, esiste un apposito Ufficio/Servizio</t>
  </si>
  <si>
    <t>Sì, pluriennale</t>
  </si>
  <si>
    <t>P071 -  1)  Euro 142.650 per somme rimborsate alla Regione Umbria - Giunta regionale (cod. fisc. 80000130544) per competenze e oneri riflessi dell'anno 2023 di n. 1 unità di qualifica dirigenziale in comando presso ADiSU dal 01/01/2022 fino al 30/06/2025;  2)  Euro 18.579 per somme rimborsate all'Azienda USL UMBRIA 1 (cod. fisc. 03301860544) per competenze e oneri riflessi dell'anno 2023 di n. 1 unità  area Funzionari in comando presso ADiSU dal 01/07/2022 al 30/06/2023.</t>
  </si>
  <si>
    <t>N</t>
  </si>
  <si>
    <t>S</t>
  </si>
  <si>
    <t>Associata</t>
  </si>
  <si>
    <t>Singola</t>
  </si>
  <si>
    <t>Incremento pari all'1,53% del m.s. 2015 previsto dall'art. 56 del CCNL 2016-18 ricompreso nell'unico importo 2020 secondo le indicazioni dell'articolo 57, comma 2, lettera a) del CCNL 2016-18.</t>
  </si>
  <si>
    <t>La differenza è data dall'abbattimento della retribuzione lorda per i dipendenti soggetti a TFR, dall'integrazione del trattamento di fine servizio erogata ai sensi della L.R. 43/83 non rilevata in tabelle 12 e 13, dalla spesa per competenze cessati rilevata in tabella 14 voce L110</t>
  </si>
  <si>
    <t>La differenza è dovuta all'abbattimento della retribuzione lorda per i dipendenti soggetti a TFR e agli oneri del personale cessato rilevati alla voce L110 di tabella 14</t>
  </si>
  <si>
    <t xml:space="preserve">La differenza è data dall'IRAP del personale cessato rilevata alla voce L110 di tabella 14 e dall'IRAP sui compensi da reddito assimilato a lavoro dipendente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</si>
</sst>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210"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8"/>
      <name val="Helv"/>
    </font>
    <font>
      <b/>
      <sz val="8"/>
      <name val="Helv"/>
    </font>
    <font>
      <b/>
      <sz val="6"/>
      <name val="MS Serif"/>
      <family val="1"/>
    </font>
    <font>
      <i/>
      <sz val="9"/>
      <name val="Arial"/>
      <family val="2"/>
    </font>
    <font>
      <sz val="8"/>
      <color indexed="10"/>
      <name val="Arial"/>
      <family val="2"/>
    </font>
    <font>
      <b/>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7"/>
      <name val="MS Serif"/>
      <family val="1"/>
    </font>
    <font>
      <sz val="12"/>
      <name val="Courier"/>
      <family val="3"/>
    </font>
    <font>
      <b/>
      <sz val="8"/>
      <color indexed="9"/>
      <name val="Helv"/>
    </font>
    <font>
      <sz val="8"/>
      <color indexed="9"/>
      <name val="Helv"/>
    </font>
    <font>
      <sz val="8"/>
      <name val="Helv"/>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sz val="12"/>
      <name val="Courier"/>
      <family val="3"/>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sz val="8"/>
      <color indexed="9"/>
      <name val="Trebuchet MS"/>
      <family val="2"/>
    </font>
    <font>
      <b/>
      <sz val="8"/>
      <color indexed="52"/>
      <name val="Trebuchet MS"/>
      <family val="2"/>
    </font>
    <font>
      <sz val="8"/>
      <color indexed="52"/>
      <name val="Trebuchet MS"/>
      <family val="2"/>
    </font>
    <font>
      <b/>
      <sz val="8"/>
      <color indexed="9"/>
      <name val="Trebuchet MS"/>
      <family val="2"/>
    </font>
    <font>
      <sz val="8"/>
      <color indexed="62"/>
      <name val="Trebuchet MS"/>
      <family val="2"/>
    </font>
    <font>
      <sz val="8"/>
      <color indexed="60"/>
      <name val="Trebuchet MS"/>
      <family val="2"/>
    </font>
    <font>
      <b/>
      <sz val="8"/>
      <color indexed="63"/>
      <name val="Trebuchet MS"/>
      <family val="2"/>
    </font>
    <font>
      <sz val="10"/>
      <name val="MS Sans Serif"/>
      <family val="2"/>
    </font>
    <font>
      <sz val="8"/>
      <color indexed="10"/>
      <name val="Trebuchet MS"/>
      <family val="2"/>
    </font>
    <font>
      <i/>
      <sz val="8"/>
      <color indexed="23"/>
      <name val="Trebuchet MS"/>
      <family val="2"/>
    </font>
    <font>
      <b/>
      <sz val="18"/>
      <color indexed="56"/>
      <name val="Cambria"/>
      <family val="2"/>
    </font>
    <font>
      <b/>
      <sz val="15"/>
      <color indexed="56"/>
      <name val="Trebuchet MS"/>
      <family val="2"/>
    </font>
    <font>
      <b/>
      <sz val="13"/>
      <color indexed="56"/>
      <name val="Trebuchet MS"/>
      <family val="2"/>
    </font>
    <font>
      <b/>
      <sz val="11"/>
      <color indexed="56"/>
      <name val="Trebuchet MS"/>
      <family val="2"/>
    </font>
    <font>
      <b/>
      <sz val="8"/>
      <color indexed="8"/>
      <name val="Trebuchet MS"/>
      <family val="2"/>
    </font>
    <font>
      <sz val="8"/>
      <color indexed="20"/>
      <name val="Trebuchet MS"/>
      <family val="2"/>
    </font>
    <font>
      <sz val="8"/>
      <color indexed="17"/>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color indexed="10"/>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ont>
    <font>
      <b/>
      <sz val="7"/>
      <name val="Helv"/>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sz val="14"/>
      <color indexed="12"/>
      <name val="Arial"/>
      <family val="2"/>
    </font>
    <font>
      <u/>
      <sz val="12"/>
      <name val="Helv"/>
    </font>
    <font>
      <sz val="7"/>
      <name val="Times New Roman"/>
      <family val="1"/>
    </font>
    <font>
      <i/>
      <sz val="11"/>
      <name val="Calibri"/>
      <family val="2"/>
    </font>
    <font>
      <sz val="10"/>
      <name val="Helv"/>
    </font>
    <font>
      <sz val="16"/>
      <name val="Arial"/>
      <family val="2"/>
    </font>
    <font>
      <b/>
      <sz val="11"/>
      <name val="Helv"/>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ont>
    <font>
      <sz val="10"/>
      <color theme="0"/>
      <name val="Arial"/>
      <family val="2"/>
    </font>
    <font>
      <sz val="8"/>
      <color rgb="FFFF0000"/>
      <name val="Helv"/>
    </font>
    <font>
      <sz val="12"/>
      <color theme="1"/>
      <name val="Arial"/>
      <family val="2"/>
    </font>
    <font>
      <sz val="18"/>
      <color theme="1"/>
      <name val="Arial"/>
      <family val="2"/>
    </font>
    <font>
      <i/>
      <sz val="18"/>
      <color theme="1"/>
      <name val="Arial"/>
      <family val="2"/>
    </font>
    <font>
      <i/>
      <sz val="10"/>
      <color theme="1"/>
      <name val="Arial"/>
      <family val="2"/>
    </font>
    <font>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10"/>
      <color rgb="FFFF0000"/>
      <name val="Helv"/>
    </font>
    <font>
      <b/>
      <sz val="18"/>
      <color rgb="FFFF0000"/>
      <name val="Times New Roman"/>
      <family val="1"/>
    </font>
    <font>
      <sz val="10"/>
      <color rgb="FF000000"/>
      <name val="Arial"/>
      <family val="2"/>
    </font>
    <font>
      <sz val="9"/>
      <color rgb="FF0070C0"/>
      <name val="Arial"/>
      <family val="2"/>
    </font>
    <font>
      <sz val="14"/>
      <name val="Calibri"/>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u/>
      <sz val="12"/>
      <color rgb="FF3333FF"/>
      <name val="Arial"/>
      <family val="2"/>
    </font>
    <font>
      <sz val="10"/>
      <color rgb="FF3333FF"/>
      <name val="Arial"/>
      <family val="2"/>
    </font>
    <font>
      <sz val="12"/>
      <color rgb="FF3333FF"/>
      <name val="Arial"/>
      <family val="2"/>
    </font>
    <font>
      <sz val="9"/>
      <color rgb="FF3333FF"/>
      <name val="Arial"/>
      <family val="2"/>
    </font>
    <font>
      <b/>
      <sz val="11"/>
      <color theme="0"/>
      <name val="Arial"/>
      <family val="2"/>
    </font>
    <font>
      <b/>
      <i/>
      <sz val="10"/>
      <name val="Arial"/>
      <family val="2"/>
    </font>
    <font>
      <sz val="10"/>
      <color rgb="FF00B050"/>
      <name val="Arial"/>
      <family val="2"/>
    </font>
    <font>
      <sz val="8"/>
      <color rgb="FF00B050"/>
      <name val="MS Serif"/>
      <family val="1"/>
    </font>
    <font>
      <sz val="8"/>
      <color rgb="FF00B050"/>
      <name val="Arial"/>
      <family val="2"/>
    </font>
    <font>
      <b/>
      <i/>
      <sz val="8"/>
      <color rgb="FF00B050"/>
      <name val="Arial"/>
      <family val="2"/>
    </font>
    <font>
      <vertAlign val="superscript"/>
      <sz val="9"/>
      <name val="Arial"/>
      <family val="2"/>
    </font>
    <font>
      <sz val="11"/>
      <name val="Calibri"/>
      <family val="2"/>
      <scheme val="minor"/>
    </font>
    <font>
      <sz val="12"/>
      <name val="Times New Roman"/>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gray0625"/>
    </fill>
    <fill>
      <patternFill patternType="gray0625">
        <fgColor indexed="26"/>
        <bgColor indexed="26"/>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gray0625">
        <bgColor theme="0" tint="-4.9989318521683403E-2"/>
      </patternFill>
    </fill>
    <fill>
      <patternFill patternType="solid">
        <fgColor theme="0" tint="-0.249977111117893"/>
        <bgColor indexed="64"/>
      </patternFill>
    </fill>
    <fill>
      <patternFill patternType="solid">
        <fgColor indexed="9"/>
      </patternFill>
    </fill>
    <fill>
      <patternFill patternType="solid">
        <fgColor indexed="23"/>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double">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top/>
      <bottom style="medium">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s>
  <cellStyleXfs count="87">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6" fillId="16" borderId="1" applyNumberFormat="0" applyAlignment="0" applyProtection="0"/>
    <xf numFmtId="0" fontId="77" fillId="0" borderId="2" applyNumberFormat="0" applyFill="0" applyAlignment="0" applyProtection="0"/>
    <xf numFmtId="0" fontId="78" fillId="17" borderId="3" applyNumberFormat="0" applyAlignment="0" applyProtection="0"/>
    <xf numFmtId="0" fontId="8" fillId="0" borderId="0" applyNumberFormat="0" applyFill="0" applyBorder="0" applyAlignment="0" applyProtection="0">
      <alignment vertical="top"/>
      <protection locked="0"/>
    </xf>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21" borderId="0" applyNumberFormat="0" applyBorder="0" applyAlignment="0" applyProtection="0"/>
    <xf numFmtId="166" fontId="30" fillId="0" borderId="0" applyFont="0" applyFill="0" applyBorder="0" applyAlignment="0" applyProtection="0"/>
    <xf numFmtId="0" fontId="79" fillId="7" borderId="1" applyNumberFormat="0" applyAlignment="0" applyProtection="0"/>
    <xf numFmtId="0" fontId="138" fillId="0" borderId="0" applyNumberFormat="0" applyBorder="0" applyAlignment="0"/>
    <xf numFmtId="40" fontId="1" fillId="0" borderId="0" applyFont="0" applyFill="0" applyBorder="0" applyAlignment="0" applyProtection="0"/>
    <xf numFmtId="41" fontId="59"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0" fontId="80" fillId="22" borderId="0" applyNumberFormat="0" applyBorder="0" applyAlignment="0" applyProtection="0"/>
    <xf numFmtId="0" fontId="30" fillId="0" borderId="0"/>
    <xf numFmtId="0" fontId="136" fillId="0" borderId="0"/>
    <xf numFmtId="0" fontId="30" fillId="0" borderId="0"/>
    <xf numFmtId="0" fontId="30" fillId="0" borderId="0"/>
    <xf numFmtId="0" fontId="15" fillId="0" borderId="0"/>
    <xf numFmtId="0" fontId="138" fillId="0" borderId="0"/>
    <xf numFmtId="0" fontId="138" fillId="0" borderId="0"/>
    <xf numFmtId="0" fontId="139" fillId="0" borderId="0"/>
    <xf numFmtId="0" fontId="139" fillId="0" borderId="0"/>
    <xf numFmtId="0" fontId="138" fillId="0" borderId="0"/>
    <xf numFmtId="0" fontId="30" fillId="0" borderId="0"/>
    <xf numFmtId="0" fontId="138" fillId="0" borderId="0"/>
    <xf numFmtId="0" fontId="139" fillId="0" borderId="0"/>
    <xf numFmtId="0" fontId="136" fillId="0" borderId="0"/>
    <xf numFmtId="0" fontId="30" fillId="0" borderId="0"/>
    <xf numFmtId="0" fontId="15" fillId="0" borderId="0"/>
    <xf numFmtId="0" fontId="140" fillId="0" borderId="0"/>
    <xf numFmtId="0" fontId="138" fillId="0" borderId="0"/>
    <xf numFmtId="0" fontId="30" fillId="0" borderId="0"/>
    <xf numFmtId="0" fontId="137" fillId="0" borderId="0"/>
    <xf numFmtId="0" fontId="30" fillId="0" borderId="0"/>
    <xf numFmtId="0" fontId="74" fillId="0" borderId="0"/>
    <xf numFmtId="164" fontId="41"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23" borderId="4" applyNumberFormat="0" applyFont="0" applyAlignment="0" applyProtection="0"/>
    <xf numFmtId="0" fontId="81" fillId="16" borderId="5" applyNumberFormat="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3" borderId="0" applyNumberFormat="0" applyBorder="0" applyAlignment="0" applyProtection="0"/>
    <xf numFmtId="0" fontId="91" fillId="4" borderId="0" applyNumberFormat="0" applyBorder="0" applyAlignment="0" applyProtection="0"/>
    <xf numFmtId="165" fontId="59" fillId="0" borderId="0" applyFont="0" applyFill="0" applyBorder="0" applyAlignment="0" applyProtection="0"/>
    <xf numFmtId="0" fontId="26" fillId="39" borderId="0"/>
    <xf numFmtId="43" fontId="15" fillId="0" borderId="0" applyFont="0" applyFill="0" applyBorder="0" applyAlignment="0" applyProtection="0"/>
  </cellStyleXfs>
  <cellXfs count="1889">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0" xfId="0" applyFont="1" applyBorder="1" applyAlignment="1">
      <alignment horizontal="centerContinuous"/>
    </xf>
    <xf numFmtId="0" fontId="3" fillId="0" borderId="11" xfId="0" applyFont="1" applyBorder="1" applyAlignment="1">
      <alignment horizontal="center"/>
    </xf>
    <xf numFmtId="0" fontId="3" fillId="0" borderId="12" xfId="0" applyFont="1" applyBorder="1" applyAlignment="1">
      <alignment horizontal="centerContinuous" vertical="center"/>
    </xf>
    <xf numFmtId="0" fontId="3" fillId="0" borderId="13" xfId="0" applyFont="1" applyBorder="1" applyAlignment="1">
      <alignment horizontal="centerContinuous"/>
    </xf>
    <xf numFmtId="0" fontId="3" fillId="0" borderId="14" xfId="0" applyFont="1" applyBorder="1" applyAlignment="1">
      <alignment horizontal="center"/>
    </xf>
    <xf numFmtId="0" fontId="5" fillId="0" borderId="15" xfId="0" applyFont="1" applyBorder="1" applyAlignment="1">
      <alignment horizontal="centerContinuous" vertical="center"/>
    </xf>
    <xf numFmtId="0" fontId="6" fillId="0" borderId="16" xfId="0" applyFont="1" applyBorder="1" applyAlignment="1">
      <alignment horizontal="right" vertical="center"/>
    </xf>
    <xf numFmtId="0" fontId="11" fillId="0" borderId="17" xfId="0" applyFont="1" applyBorder="1" applyAlignment="1">
      <alignment horizontal="center"/>
    </xf>
    <xf numFmtId="0" fontId="13" fillId="0" borderId="18" xfId="0" applyFont="1" applyBorder="1" applyAlignment="1">
      <alignment horizontal="centerContinuous" vertical="center" wrapText="1"/>
    </xf>
    <xf numFmtId="0" fontId="13" fillId="0" borderId="19" xfId="0" applyFont="1" applyBorder="1" applyAlignment="1">
      <alignment horizontal="centerContinuous" vertical="center"/>
    </xf>
    <xf numFmtId="0" fontId="13" fillId="0" borderId="20" xfId="0" applyFont="1" applyBorder="1" applyAlignment="1">
      <alignment horizontal="centerContinuous" vertical="center"/>
    </xf>
    <xf numFmtId="0" fontId="13" fillId="0" borderId="19" xfId="0" applyFont="1" applyBorder="1" applyAlignment="1">
      <alignment horizontal="centerContinuous" vertical="center" wrapText="1"/>
    </xf>
    <xf numFmtId="0" fontId="3" fillId="0" borderId="21" xfId="0" applyFont="1" applyBorder="1" applyAlignment="1">
      <alignment horizontal="left"/>
    </xf>
    <xf numFmtId="0" fontId="14" fillId="0" borderId="0" xfId="0" applyFont="1"/>
    <xf numFmtId="0" fontId="10" fillId="0" borderId="22" xfId="0" applyFont="1" applyBorder="1" applyAlignment="1">
      <alignment horizontal="center" vertical="center"/>
    </xf>
    <xf numFmtId="0" fontId="2" fillId="0" borderId="0" xfId="68" applyFont="1" applyAlignment="1">
      <alignment horizontal="left" vertical="top"/>
    </xf>
    <xf numFmtId="0" fontId="3" fillId="0" borderId="0" xfId="68" applyFont="1" applyAlignment="1">
      <alignment horizontal="center"/>
    </xf>
    <xf numFmtId="0" fontId="3" fillId="0" borderId="0" xfId="68" applyFont="1"/>
    <xf numFmtId="0" fontId="10" fillId="0" borderId="22" xfId="68" applyFont="1" applyBorder="1" applyAlignment="1">
      <alignment horizontal="center" vertical="center"/>
    </xf>
    <xf numFmtId="0" fontId="6" fillId="0" borderId="23" xfId="68" applyFont="1" applyBorder="1" applyAlignment="1">
      <alignment horizontal="center" vertical="center"/>
    </xf>
    <xf numFmtId="0" fontId="15" fillId="0" borderId="0" xfId="67"/>
    <xf numFmtId="0" fontId="16" fillId="0" borderId="24" xfId="67" applyFont="1" applyBorder="1" applyAlignment="1">
      <alignment horizontal="centerContinuous" vertical="center" wrapText="1"/>
    </xf>
    <xf numFmtId="0" fontId="3" fillId="0" borderId="25" xfId="67" applyFont="1" applyBorder="1" applyAlignment="1">
      <alignment horizontal="centerContinuous" vertical="center" wrapText="1"/>
    </xf>
    <xf numFmtId="0" fontId="6" fillId="0" borderId="26" xfId="67" applyFont="1" applyBorder="1" applyAlignment="1">
      <alignment horizontal="center" vertical="center"/>
    </xf>
    <xf numFmtId="0" fontId="18" fillId="0" borderId="27" xfId="67" applyFont="1" applyBorder="1" applyAlignment="1">
      <alignment horizontal="centerContinuous" vertical="center" wrapText="1"/>
    </xf>
    <xf numFmtId="0" fontId="18" fillId="0" borderId="0" xfId="67" applyFont="1" applyAlignment="1">
      <alignment horizontal="centerContinuous" vertical="center" wrapText="1"/>
    </xf>
    <xf numFmtId="0" fontId="18" fillId="0" borderId="28" xfId="67" applyFont="1" applyBorder="1" applyAlignment="1">
      <alignment horizontal="center" vertical="center" wrapText="1"/>
    </xf>
    <xf numFmtId="0" fontId="18" fillId="0" borderId="28" xfId="67" applyFont="1" applyBorder="1" applyAlignment="1">
      <alignment horizontal="centerContinuous" vertical="center" wrapText="1"/>
    </xf>
    <xf numFmtId="0" fontId="3" fillId="0" borderId="29" xfId="67" applyFont="1" applyBorder="1" applyAlignment="1">
      <alignment horizontal="center"/>
    </xf>
    <xf numFmtId="0" fontId="3" fillId="0" borderId="0" xfId="66" applyFont="1"/>
    <xf numFmtId="0" fontId="4" fillId="0" borderId="0" xfId="66" applyFont="1"/>
    <xf numFmtId="0" fontId="3" fillId="0" borderId="0" xfId="66" applyFont="1" applyAlignment="1">
      <alignment horizontal="center"/>
    </xf>
    <xf numFmtId="0" fontId="3" fillId="0" borderId="10" xfId="66" applyFont="1" applyBorder="1" applyAlignment="1">
      <alignment horizontal="centerContinuous"/>
    </xf>
    <xf numFmtId="0" fontId="3" fillId="0" borderId="11" xfId="66" applyFont="1" applyBorder="1" applyAlignment="1">
      <alignment horizontal="center"/>
    </xf>
    <xf numFmtId="0" fontId="6" fillId="0" borderId="12" xfId="66" applyFont="1" applyBorder="1" applyAlignment="1">
      <alignment horizontal="centerContinuous" vertical="center"/>
    </xf>
    <xf numFmtId="0" fontId="3" fillId="0" borderId="12" xfId="66" applyFont="1" applyBorder="1" applyAlignment="1">
      <alignment horizontal="centerContinuous" vertical="center"/>
    </xf>
    <xf numFmtId="0" fontId="3" fillId="0" borderId="30" xfId="66" applyFont="1" applyBorder="1" applyAlignment="1">
      <alignment horizontal="centerContinuous" vertical="center"/>
    </xf>
    <xf numFmtId="0" fontId="6" fillId="0" borderId="23" xfId="66" applyFont="1" applyBorder="1" applyAlignment="1">
      <alignment horizontal="center" vertical="center"/>
    </xf>
    <xf numFmtId="0" fontId="3" fillId="0" borderId="17" xfId="66" applyFont="1" applyBorder="1" applyAlignment="1">
      <alignment horizontal="center"/>
    </xf>
    <xf numFmtId="0" fontId="20" fillId="0" borderId="31" xfId="66" applyFont="1" applyBorder="1" applyAlignment="1">
      <alignment horizontal="center"/>
    </xf>
    <xf numFmtId="0" fontId="20" fillId="0" borderId="32" xfId="66" applyFont="1" applyBorder="1" applyAlignment="1">
      <alignment horizontal="center"/>
    </xf>
    <xf numFmtId="0" fontId="20" fillId="0" borderId="33" xfId="66" applyFont="1" applyBorder="1" applyAlignment="1">
      <alignment horizontal="center"/>
    </xf>
    <xf numFmtId="0" fontId="6" fillId="0" borderId="34" xfId="66" applyFont="1" applyBorder="1" applyAlignment="1">
      <alignment horizontal="right" vertical="center"/>
    </xf>
    <xf numFmtId="0" fontId="3" fillId="0" borderId="29" xfId="66" applyFont="1" applyBorder="1" applyAlignment="1">
      <alignment horizontal="center"/>
    </xf>
    <xf numFmtId="0" fontId="3" fillId="0" borderId="0" xfId="65" applyFont="1"/>
    <xf numFmtId="0" fontId="4" fillId="0" borderId="0" xfId="65" applyFont="1"/>
    <xf numFmtId="0" fontId="3" fillId="0" borderId="0" xfId="65" applyFont="1" applyAlignment="1">
      <alignment horizontal="center"/>
    </xf>
    <xf numFmtId="0" fontId="3" fillId="0" borderId="10" xfId="65" applyFont="1" applyBorder="1" applyAlignment="1">
      <alignment horizontal="centerContinuous"/>
    </xf>
    <xf numFmtId="0" fontId="3" fillId="0" borderId="11" xfId="65" applyFont="1" applyBorder="1" applyAlignment="1">
      <alignment horizontal="center"/>
    </xf>
    <xf numFmtId="0" fontId="6" fillId="0" borderId="12" xfId="65" applyFont="1" applyBorder="1" applyAlignment="1">
      <alignment horizontal="centerContinuous" vertical="center"/>
    </xf>
    <xf numFmtId="0" fontId="3" fillId="0" borderId="12" xfId="65" applyFont="1" applyBorder="1" applyAlignment="1">
      <alignment horizontal="centerContinuous" vertical="center"/>
    </xf>
    <xf numFmtId="0" fontId="3" fillId="0" borderId="30" xfId="65" applyFont="1" applyBorder="1" applyAlignment="1">
      <alignment horizontal="centerContinuous" vertical="center"/>
    </xf>
    <xf numFmtId="0" fontId="6" fillId="0" borderId="23" xfId="65" applyFont="1" applyBorder="1" applyAlignment="1">
      <alignment horizontal="center" vertical="center"/>
    </xf>
    <xf numFmtId="0" fontId="6" fillId="0" borderId="18" xfId="65" applyFont="1" applyBorder="1" applyAlignment="1">
      <alignment horizontal="centerContinuous" vertical="center"/>
    </xf>
    <xf numFmtId="0" fontId="3" fillId="0" borderId="17" xfId="65" applyFont="1" applyBorder="1" applyAlignment="1">
      <alignment horizontal="center"/>
    </xf>
    <xf numFmtId="0" fontId="20" fillId="0" borderId="31" xfId="65" applyFont="1" applyBorder="1" applyAlignment="1">
      <alignment horizontal="center"/>
    </xf>
    <xf numFmtId="0" fontId="20" fillId="0" borderId="32" xfId="65" applyFont="1" applyBorder="1" applyAlignment="1">
      <alignment horizontal="center"/>
    </xf>
    <xf numFmtId="0" fontId="20" fillId="0" borderId="33" xfId="65" applyFont="1" applyBorder="1" applyAlignment="1">
      <alignment horizontal="center"/>
    </xf>
    <xf numFmtId="0" fontId="3" fillId="0" borderId="29" xfId="65" applyFont="1" applyBorder="1" applyAlignment="1">
      <alignment horizontal="center"/>
    </xf>
    <xf numFmtId="0" fontId="2" fillId="0" borderId="0" xfId="64" applyFont="1" applyAlignment="1">
      <alignment horizontal="left" vertical="top"/>
    </xf>
    <xf numFmtId="0" fontId="3" fillId="0" borderId="0" xfId="64" applyFont="1" applyAlignment="1">
      <alignment horizontal="center"/>
    </xf>
    <xf numFmtId="0" fontId="3" fillId="0" borderId="0" xfId="64" applyFont="1"/>
    <xf numFmtId="0" fontId="3" fillId="0" borderId="0" xfId="64" applyFont="1" applyAlignment="1">
      <alignment horizontal="left"/>
    </xf>
    <xf numFmtId="0" fontId="3" fillId="0" borderId="10" xfId="64" applyFont="1" applyBorder="1" applyAlignment="1">
      <alignment horizontal="centerContinuous"/>
    </xf>
    <xf numFmtId="0" fontId="3" fillId="0" borderId="11" xfId="64" applyFont="1" applyBorder="1" applyAlignment="1">
      <alignment horizontal="center"/>
    </xf>
    <xf numFmtId="0" fontId="6" fillId="0" borderId="12" xfId="64" applyFont="1" applyBorder="1" applyAlignment="1">
      <alignment horizontal="centerContinuous" vertical="center"/>
    </xf>
    <xf numFmtId="0" fontId="3" fillId="0" borderId="12" xfId="64" applyFont="1" applyBorder="1" applyAlignment="1">
      <alignment horizontal="centerContinuous" vertical="center"/>
    </xf>
    <xf numFmtId="0" fontId="3" fillId="0" borderId="30" xfId="64" applyFont="1" applyBorder="1" applyAlignment="1">
      <alignment horizontal="centerContinuous" vertical="center"/>
    </xf>
    <xf numFmtId="0" fontId="6" fillId="0" borderId="23" xfId="64" applyFont="1" applyBorder="1" applyAlignment="1">
      <alignment horizontal="center" vertical="center"/>
    </xf>
    <xf numFmtId="0" fontId="3" fillId="0" borderId="17" xfId="64" applyFont="1" applyBorder="1" applyAlignment="1">
      <alignment horizontal="center"/>
    </xf>
    <xf numFmtId="0" fontId="6" fillId="0" borderId="34" xfId="64" applyFont="1" applyBorder="1" applyAlignment="1">
      <alignment horizontal="right" vertical="center"/>
    </xf>
    <xf numFmtId="0" fontId="3" fillId="0" borderId="29" xfId="64" applyFont="1" applyBorder="1" applyAlignment="1">
      <alignment horizontal="center"/>
    </xf>
    <xf numFmtId="0" fontId="3" fillId="0" borderId="0" xfId="63" applyFont="1"/>
    <xf numFmtId="0" fontId="3" fillId="0" borderId="10" xfId="63" applyFont="1" applyBorder="1" applyAlignment="1">
      <alignment horizontal="centerContinuous"/>
    </xf>
    <xf numFmtId="0" fontId="3" fillId="0" borderId="11" xfId="63" applyFont="1" applyBorder="1" applyAlignment="1">
      <alignment horizontal="center"/>
    </xf>
    <xf numFmtId="0" fontId="3" fillId="0" borderId="12" xfId="63" applyFont="1" applyBorder="1" applyAlignment="1">
      <alignment horizontal="centerContinuous" vertical="center"/>
    </xf>
    <xf numFmtId="0" fontId="3" fillId="0" borderId="30" xfId="63" applyFont="1" applyBorder="1" applyAlignment="1">
      <alignment horizontal="centerContinuous" vertical="center"/>
    </xf>
    <xf numFmtId="0" fontId="6" fillId="0" borderId="23" xfId="63" applyFont="1" applyBorder="1" applyAlignment="1">
      <alignment horizontal="center" vertical="center"/>
    </xf>
    <xf numFmtId="0" fontId="3" fillId="0" borderId="17" xfId="63" applyFont="1" applyBorder="1" applyAlignment="1">
      <alignment horizontal="center"/>
    </xf>
    <xf numFmtId="0" fontId="6" fillId="0" borderId="34" xfId="63" applyFont="1" applyBorder="1" applyAlignment="1">
      <alignment horizontal="right" vertical="center"/>
    </xf>
    <xf numFmtId="0" fontId="3" fillId="0" borderId="29" xfId="63" applyFont="1" applyBorder="1" applyAlignment="1">
      <alignment horizontal="center"/>
    </xf>
    <xf numFmtId="0" fontId="3" fillId="0" borderId="0" xfId="63" applyFont="1" applyAlignment="1">
      <alignment horizontal="center"/>
    </xf>
    <xf numFmtId="0" fontId="3" fillId="0" borderId="15" xfId="0" applyFont="1" applyBorder="1" applyAlignment="1">
      <alignment horizontal="centerContinuous" vertical="center"/>
    </xf>
    <xf numFmtId="0" fontId="24" fillId="0" borderId="0" xfId="0" applyFont="1"/>
    <xf numFmtId="0" fontId="3" fillId="0" borderId="35" xfId="0" applyFont="1" applyBorder="1" applyAlignment="1">
      <alignment horizontal="center"/>
    </xf>
    <xf numFmtId="0" fontId="3" fillId="0" borderId="0" xfId="0" applyFont="1" applyAlignment="1">
      <alignment vertical="center"/>
    </xf>
    <xf numFmtId="0" fontId="27" fillId="0" borderId="12" xfId="0" applyFont="1" applyBorder="1" applyAlignment="1">
      <alignment horizontal="centerContinuous" vertical="center"/>
    </xf>
    <xf numFmtId="0" fontId="3" fillId="0" borderId="36" xfId="0" applyFont="1" applyBorder="1" applyAlignment="1">
      <alignment horizontal="centerContinuous" vertical="center"/>
    </xf>
    <xf numFmtId="0" fontId="28" fillId="0" borderId="22" xfId="0" applyFont="1" applyBorder="1" applyAlignment="1">
      <alignment horizontal="center" vertical="center"/>
    </xf>
    <xf numFmtId="0" fontId="13" fillId="0" borderId="23" xfId="0" applyFont="1" applyBorder="1" applyAlignment="1">
      <alignment horizontal="center" vertical="center" wrapText="1"/>
    </xf>
    <xf numFmtId="0" fontId="13" fillId="0" borderId="37"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8" xfId="0" applyFont="1" applyBorder="1" applyAlignment="1">
      <alignment horizontal="center" vertical="center"/>
    </xf>
    <xf numFmtId="0" fontId="14" fillId="0" borderId="39" xfId="0" applyFont="1" applyBorder="1" applyAlignment="1">
      <alignment horizontal="justify"/>
    </xf>
    <xf numFmtId="0" fontId="29" fillId="0" borderId="0" xfId="0" applyFont="1"/>
    <xf numFmtId="0" fontId="14" fillId="0" borderId="40" xfId="0" applyFont="1" applyBorder="1" applyAlignment="1">
      <alignment horizontal="justify"/>
    </xf>
    <xf numFmtId="0" fontId="14" fillId="0" borderId="39" xfId="0" applyFont="1" applyBorder="1" applyAlignment="1">
      <alignment horizontal="left"/>
    </xf>
    <xf numFmtId="0" fontId="14" fillId="0" borderId="39" xfId="0" applyFont="1" applyBorder="1" applyAlignment="1">
      <alignment horizontal="justify" wrapText="1"/>
    </xf>
    <xf numFmtId="0" fontId="14" fillId="0" borderId="39" xfId="0" applyFont="1" applyBorder="1" applyAlignment="1">
      <alignment wrapText="1"/>
    </xf>
    <xf numFmtId="0" fontId="6" fillId="0" borderId="41" xfId="0" applyFont="1" applyBorder="1" applyAlignment="1">
      <alignment horizontal="centerContinuous" vertical="center" wrapText="1"/>
    </xf>
    <xf numFmtId="0" fontId="6" fillId="0" borderId="17" xfId="0" applyFont="1" applyBorder="1" applyAlignment="1">
      <alignment horizontal="center" vertical="center"/>
    </xf>
    <xf numFmtId="0" fontId="3" fillId="0" borderId="33" xfId="0" applyFont="1" applyBorder="1" applyAlignment="1">
      <alignment horizontal="centerContinuous" vertical="center"/>
    </xf>
    <xf numFmtId="0" fontId="3" fillId="0" borderId="29" xfId="0" applyFont="1" applyBorder="1" applyAlignment="1">
      <alignment horizontal="center"/>
    </xf>
    <xf numFmtId="0" fontId="3" fillId="0" borderId="30" xfId="0" applyFont="1" applyBorder="1" applyAlignment="1">
      <alignment horizontal="centerContinuous" vertical="center"/>
    </xf>
    <xf numFmtId="0" fontId="6" fillId="0" borderId="23" xfId="0" applyFont="1" applyBorder="1" applyAlignment="1">
      <alignment horizontal="center" vertical="center"/>
    </xf>
    <xf numFmtId="0" fontId="14" fillId="0" borderId="18" xfId="0" applyFont="1" applyBorder="1" applyAlignment="1">
      <alignment horizontal="centerContinuous" vertical="center" wrapText="1"/>
    </xf>
    <xf numFmtId="0" fontId="6" fillId="0" borderId="12" xfId="0" applyFont="1" applyBorder="1" applyAlignment="1">
      <alignment horizontal="centerContinuous" vertical="center"/>
    </xf>
    <xf numFmtId="0" fontId="6" fillId="0" borderId="42"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18" xfId="0" applyFont="1" applyBorder="1" applyAlignment="1">
      <alignment horizontal="centerContinuous" vertical="center" wrapText="1"/>
    </xf>
    <xf numFmtId="0" fontId="6" fillId="0" borderId="43" xfId="0" applyFont="1" applyBorder="1" applyAlignment="1">
      <alignment horizontal="centerContinuous" vertical="center" wrapText="1"/>
    </xf>
    <xf numFmtId="0" fontId="6" fillId="0" borderId="44" xfId="0" applyFont="1" applyBorder="1" applyAlignment="1">
      <alignment horizontal="centerContinuous" vertical="center" wrapText="1"/>
    </xf>
    <xf numFmtId="0" fontId="3" fillId="0" borderId="35" xfId="0" applyFont="1" applyBorder="1" applyAlignment="1">
      <alignment horizontal="left"/>
    </xf>
    <xf numFmtId="0" fontId="6" fillId="0" borderId="43" xfId="65" applyFont="1" applyBorder="1" applyAlignment="1">
      <alignment horizontal="centerContinuous" vertical="center"/>
    </xf>
    <xf numFmtId="0" fontId="14" fillId="0" borderId="40" xfId="0" applyFont="1" applyBorder="1" applyAlignment="1">
      <alignment horizontal="justify" wrapText="1"/>
    </xf>
    <xf numFmtId="0" fontId="13" fillId="24" borderId="45" xfId="63" applyFont="1" applyFill="1" applyBorder="1" applyAlignment="1">
      <alignment horizontal="centerContinuous" vertical="center"/>
    </xf>
    <xf numFmtId="0" fontId="3" fillId="24" borderId="12" xfId="63" applyFont="1" applyFill="1" applyBorder="1" applyAlignment="1">
      <alignment horizontal="centerContinuous" vertical="center"/>
    </xf>
    <xf numFmtId="0" fontId="3" fillId="24" borderId="30" xfId="63" applyFont="1" applyFill="1" applyBorder="1" applyAlignment="1">
      <alignment horizontal="centerContinuous" vertical="center"/>
    </xf>
    <xf numFmtId="0" fontId="20" fillId="24" borderId="46" xfId="63" applyFont="1" applyFill="1" applyBorder="1" applyAlignment="1">
      <alignment horizontal="center"/>
    </xf>
    <xf numFmtId="0" fontId="20" fillId="24" borderId="33" xfId="63" applyFont="1" applyFill="1" applyBorder="1" applyAlignment="1">
      <alignment horizontal="center"/>
    </xf>
    <xf numFmtId="0" fontId="20" fillId="24" borderId="31" xfId="63" applyFont="1" applyFill="1" applyBorder="1" applyAlignment="1">
      <alignment horizontal="center"/>
    </xf>
    <xf numFmtId="0" fontId="20" fillId="24" borderId="46" xfId="64" applyFont="1" applyFill="1" applyBorder="1" applyAlignment="1">
      <alignment horizontal="center"/>
    </xf>
    <xf numFmtId="0" fontId="20" fillId="24" borderId="33" xfId="64" applyFont="1" applyFill="1" applyBorder="1" applyAlignment="1">
      <alignment horizontal="center"/>
    </xf>
    <xf numFmtId="0" fontId="20" fillId="24" borderId="31" xfId="64"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left"/>
    </xf>
    <xf numFmtId="0" fontId="6" fillId="0" borderId="49" xfId="0" applyFont="1" applyBorder="1" applyAlignment="1">
      <alignment horizontal="right" vertical="center"/>
    </xf>
    <xf numFmtId="0" fontId="6" fillId="0" borderId="0" xfId="66" applyFont="1" applyAlignment="1">
      <alignment horizontal="right" vertical="center"/>
    </xf>
    <xf numFmtId="0" fontId="3" fillId="24" borderId="0" xfId="66" applyFont="1" applyFill="1"/>
    <xf numFmtId="0" fontId="24" fillId="0" borderId="50" xfId="0" applyFont="1" applyBorder="1" applyAlignment="1">
      <alignment horizontal="center"/>
    </xf>
    <xf numFmtId="0" fontId="24" fillId="0" borderId="35" xfId="0" applyFont="1" applyBorder="1" applyAlignment="1">
      <alignment horizontal="center"/>
    </xf>
    <xf numFmtId="0" fontId="24" fillId="0" borderId="51" xfId="0" applyFont="1" applyBorder="1" applyAlignment="1">
      <alignment horizontal="center"/>
    </xf>
    <xf numFmtId="0" fontId="3" fillId="0" borderId="0" xfId="0" applyFont="1" applyAlignment="1">
      <alignment textRotation="255"/>
    </xf>
    <xf numFmtId="0" fontId="6" fillId="0" borderId="52" xfId="66" applyFont="1" applyBorder="1" applyAlignment="1">
      <alignment horizontal="center" vertical="center"/>
    </xf>
    <xf numFmtId="0" fontId="6" fillId="0" borderId="52" xfId="66" applyFont="1" applyBorder="1" applyAlignment="1">
      <alignment vertical="center"/>
    </xf>
    <xf numFmtId="0" fontId="34" fillId="0" borderId="29" xfId="63" applyFont="1" applyBorder="1" applyAlignment="1">
      <alignment horizontal="center"/>
    </xf>
    <xf numFmtId="0" fontId="34" fillId="0" borderId="0" xfId="0" applyFont="1" applyAlignment="1">
      <alignment horizontal="center"/>
    </xf>
    <xf numFmtId="0" fontId="34" fillId="0" borderId="0" xfId="63" applyFont="1" applyAlignment="1">
      <alignment horizontal="center"/>
    </xf>
    <xf numFmtId="0" fontId="35" fillId="0" borderId="0" xfId="0" applyFont="1"/>
    <xf numFmtId="0" fontId="24" fillId="0" borderId="53"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14" fillId="0" borderId="40" xfId="0" applyFont="1" applyBorder="1" applyAlignment="1">
      <alignment wrapText="1"/>
    </xf>
    <xf numFmtId="0" fontId="14" fillId="0" borderId="22" xfId="0" applyFont="1" applyBorder="1" applyAlignment="1">
      <alignment horizontal="justify"/>
    </xf>
    <xf numFmtId="0" fontId="14" fillId="0" borderId="48" xfId="0" applyFont="1" applyBorder="1" applyAlignment="1">
      <alignment horizontal="justify" wrapText="1"/>
    </xf>
    <xf numFmtId="0" fontId="3" fillId="0" borderId="56"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wrapText="1"/>
    </xf>
    <xf numFmtId="0" fontId="3" fillId="0" borderId="35" xfId="0" applyFont="1" applyBorder="1"/>
    <xf numFmtId="0" fontId="10"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57" xfId="0" applyFont="1" applyBorder="1" applyAlignment="1">
      <alignment horizontal="center"/>
    </xf>
    <xf numFmtId="0" fontId="10" fillId="0" borderId="50" xfId="0" applyFont="1" applyBorder="1" applyAlignment="1">
      <alignment horizontal="center" wrapText="1"/>
    </xf>
    <xf numFmtId="0" fontId="11" fillId="0" borderId="35" xfId="0" applyFont="1" applyBorder="1" applyAlignment="1">
      <alignment horizontal="center"/>
    </xf>
    <xf numFmtId="0" fontId="13" fillId="0" borderId="50" xfId="0" applyFont="1" applyBorder="1" applyAlignment="1">
      <alignment horizontal="center" vertical="center" wrapText="1"/>
    </xf>
    <xf numFmtId="0" fontId="22" fillId="0" borderId="35" xfId="0" applyFont="1" applyBorder="1" applyAlignment="1">
      <alignment horizont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3" fillId="0" borderId="58" xfId="0" applyFont="1" applyBorder="1" applyAlignment="1">
      <alignment horizontal="center"/>
    </xf>
    <xf numFmtId="0" fontId="11" fillId="0" borderId="35" xfId="0" applyFont="1" applyBorder="1"/>
    <xf numFmtId="0" fontId="11" fillId="0" borderId="0" xfId="0" applyFont="1"/>
    <xf numFmtId="0" fontId="10" fillId="0" borderId="35" xfId="0" applyFont="1" applyBorder="1" applyAlignment="1">
      <alignment horizontal="center" vertical="center" wrapText="1"/>
    </xf>
    <xf numFmtId="0" fontId="3" fillId="0" borderId="0" xfId="0" applyFont="1" applyAlignment="1">
      <alignment horizontal="center" vertical="center" wrapText="1"/>
    </xf>
    <xf numFmtId="0" fontId="23" fillId="0" borderId="0" xfId="0" applyFont="1"/>
    <xf numFmtId="0" fontId="11" fillId="0" borderId="0" xfId="0" applyFont="1" applyAlignment="1">
      <alignment horizontal="center" vertical="center" wrapText="1"/>
    </xf>
    <xf numFmtId="0" fontId="36" fillId="0" borderId="0" xfId="0" applyFont="1" applyAlignment="1">
      <alignment horizontal="center"/>
    </xf>
    <xf numFmtId="0" fontId="36" fillId="0" borderId="0" xfId="0" applyFont="1"/>
    <xf numFmtId="3" fontId="13" fillId="0" borderId="59" xfId="0" applyNumberFormat="1" applyFont="1" applyBorder="1" applyAlignment="1">
      <alignment horizontal="center"/>
    </xf>
    <xf numFmtId="3" fontId="13" fillId="0" borderId="60" xfId="0" applyNumberFormat="1" applyFont="1" applyBorder="1" applyAlignment="1">
      <alignment horizontal="center"/>
    </xf>
    <xf numFmtId="3" fontId="3" fillId="24" borderId="35" xfId="0" applyNumberFormat="1" applyFont="1" applyFill="1" applyBorder="1" applyAlignment="1">
      <alignment horizontal="center"/>
    </xf>
    <xf numFmtId="3" fontId="3" fillId="24" borderId="51" xfId="0" applyNumberFormat="1" applyFont="1" applyFill="1" applyBorder="1" applyAlignment="1">
      <alignment horizontal="center"/>
    </xf>
    <xf numFmtId="0" fontId="13" fillId="0" borderId="56"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3" fontId="3" fillId="0" borderId="63" xfId="0" applyNumberFormat="1" applyFont="1" applyBorder="1" applyProtection="1">
      <protection locked="0"/>
    </xf>
    <xf numFmtId="3" fontId="3" fillId="0" borderId="64" xfId="0" applyNumberFormat="1" applyFont="1" applyBorder="1" applyProtection="1">
      <protection locked="0"/>
    </xf>
    <xf numFmtId="4" fontId="3" fillId="0" borderId="63" xfId="0" applyNumberFormat="1" applyFont="1" applyBorder="1" applyProtection="1">
      <protection locked="0"/>
    </xf>
    <xf numFmtId="3" fontId="3" fillId="0" borderId="65" xfId="0" applyNumberFormat="1" applyFont="1" applyBorder="1" applyProtection="1">
      <protection locked="0"/>
    </xf>
    <xf numFmtId="3" fontId="3" fillId="0" borderId="66" xfId="0" applyNumberFormat="1" applyFont="1" applyBorder="1" applyProtection="1">
      <protection locked="0"/>
    </xf>
    <xf numFmtId="3" fontId="15" fillId="0" borderId="67" xfId="0" applyNumberFormat="1" applyFont="1" applyBorder="1" applyProtection="1">
      <protection locked="0"/>
    </xf>
    <xf numFmtId="3" fontId="15" fillId="0" borderId="68" xfId="0" applyNumberFormat="1" applyFont="1" applyBorder="1" applyProtection="1">
      <protection locked="0"/>
    </xf>
    <xf numFmtId="3" fontId="15" fillId="0" borderId="69" xfId="0" applyNumberFormat="1" applyFont="1" applyBorder="1" applyProtection="1">
      <protection locked="0"/>
    </xf>
    <xf numFmtId="3" fontId="15" fillId="0" borderId="70" xfId="0" applyNumberFormat="1" applyFont="1" applyBorder="1" applyProtection="1">
      <protection locked="0"/>
    </xf>
    <xf numFmtId="0" fontId="14" fillId="0" borderId="21" xfId="0" applyFont="1" applyBorder="1" applyAlignment="1">
      <alignment horizontal="justify"/>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right"/>
    </xf>
    <xf numFmtId="0" fontId="3" fillId="0" borderId="1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xf>
    <xf numFmtId="3" fontId="3" fillId="0" borderId="21" xfId="63" applyNumberFormat="1" applyFont="1" applyBorder="1" applyProtection="1">
      <protection locked="0"/>
    </xf>
    <xf numFmtId="3" fontId="3" fillId="0" borderId="77" xfId="63" applyNumberFormat="1" applyFont="1" applyBorder="1" applyProtection="1">
      <protection locked="0"/>
    </xf>
    <xf numFmtId="3" fontId="3" fillId="0" borderId="63" xfId="63" applyNumberFormat="1" applyFont="1" applyBorder="1" applyProtection="1">
      <protection locked="0"/>
    </xf>
    <xf numFmtId="3" fontId="3" fillId="0" borderId="21" xfId="64" applyNumberFormat="1" applyFont="1" applyBorder="1" applyProtection="1">
      <protection locked="0"/>
    </xf>
    <xf numFmtId="3" fontId="3" fillId="0" borderId="77" xfId="64" applyNumberFormat="1" applyFont="1" applyBorder="1" applyProtection="1">
      <protection locked="0"/>
    </xf>
    <xf numFmtId="3" fontId="3" fillId="0" borderId="63" xfId="64" applyNumberFormat="1" applyFont="1" applyBorder="1" applyProtection="1">
      <protection locked="0"/>
    </xf>
    <xf numFmtId="3" fontId="3" fillId="0" borderId="47" xfId="63" applyNumberFormat="1" applyFont="1" applyBorder="1" applyProtection="1">
      <protection locked="0"/>
    </xf>
    <xf numFmtId="3" fontId="3" fillId="0" borderId="57" xfId="63" applyNumberFormat="1" applyFont="1" applyBorder="1" applyProtection="1">
      <protection locked="0"/>
    </xf>
    <xf numFmtId="3" fontId="3" fillId="0" borderId="78" xfId="63" applyNumberFormat="1" applyFont="1" applyBorder="1" applyProtection="1">
      <protection locked="0"/>
    </xf>
    <xf numFmtId="3" fontId="3" fillId="0" borderId="63" xfId="65" applyNumberFormat="1" applyFont="1" applyBorder="1" applyProtection="1">
      <protection locked="0"/>
    </xf>
    <xf numFmtId="3" fontId="3" fillId="0" borderId="47" xfId="65" applyNumberFormat="1" applyFont="1" applyBorder="1" applyProtection="1">
      <protection locked="0"/>
    </xf>
    <xf numFmtId="3" fontId="3" fillId="0" borderId="77" xfId="65" applyNumberFormat="1" applyFont="1" applyBorder="1" applyProtection="1">
      <protection locked="0"/>
    </xf>
    <xf numFmtId="3" fontId="3" fillId="0" borderId="56" xfId="65" applyNumberFormat="1" applyFont="1" applyBorder="1" applyProtection="1">
      <protection locked="0"/>
    </xf>
    <xf numFmtId="3" fontId="3" fillId="0" borderId="57" xfId="65" applyNumberFormat="1" applyFont="1" applyBorder="1" applyProtection="1">
      <protection locked="0"/>
    </xf>
    <xf numFmtId="3" fontId="3" fillId="0" borderId="79" xfId="65" applyNumberFormat="1" applyFont="1" applyBorder="1" applyProtection="1">
      <protection locked="0"/>
    </xf>
    <xf numFmtId="0" fontId="20" fillId="0" borderId="31" xfId="0" applyFont="1" applyBorder="1" applyAlignment="1">
      <alignment horizontal="center"/>
    </xf>
    <xf numFmtId="0" fontId="20" fillId="0" borderId="32" xfId="0" applyFont="1" applyBorder="1" applyAlignment="1">
      <alignment horizontal="center"/>
    </xf>
    <xf numFmtId="0" fontId="25" fillId="0" borderId="80" xfId="0" applyFont="1" applyBorder="1" applyAlignment="1">
      <alignment horizontal="center" textRotation="255" wrapText="1"/>
    </xf>
    <xf numFmtId="0" fontId="25" fillId="0" borderId="81" xfId="0" applyFont="1" applyBorder="1" applyAlignment="1">
      <alignment horizontal="center" textRotation="255" wrapText="1"/>
    </xf>
    <xf numFmtId="0" fontId="25" fillId="0" borderId="81" xfId="0" quotePrefix="1" applyFont="1" applyBorder="1" applyAlignment="1">
      <alignment horizontal="center" textRotation="255" wrapText="1"/>
    </xf>
    <xf numFmtId="3" fontId="3" fillId="0" borderId="57" xfId="0" applyNumberFormat="1" applyFont="1" applyBorder="1" applyProtection="1">
      <protection locked="0"/>
    </xf>
    <xf numFmtId="3" fontId="3" fillId="0" borderId="50" xfId="0" applyNumberFormat="1" applyFont="1" applyBorder="1" applyProtection="1">
      <protection locked="0"/>
    </xf>
    <xf numFmtId="3" fontId="3" fillId="0" borderId="47" xfId="0" applyNumberFormat="1" applyFont="1" applyBorder="1" applyProtection="1">
      <protection locked="0"/>
    </xf>
    <xf numFmtId="3" fontId="3" fillId="0" borderId="35" xfId="0" applyNumberFormat="1" applyFont="1" applyBorder="1" applyProtection="1">
      <protection locked="0"/>
    </xf>
    <xf numFmtId="3" fontId="3" fillId="0" borderId="58" xfId="0" applyNumberFormat="1" applyFont="1" applyBorder="1" applyProtection="1">
      <protection locked="0"/>
    </xf>
    <xf numFmtId="3" fontId="3" fillId="0" borderId="82" xfId="0" applyNumberFormat="1" applyFont="1" applyBorder="1" applyProtection="1">
      <protection locked="0"/>
    </xf>
    <xf numFmtId="3" fontId="3" fillId="0" borderId="54" xfId="0" applyNumberFormat="1" applyFont="1" applyBorder="1" applyProtection="1">
      <protection locked="0"/>
    </xf>
    <xf numFmtId="3" fontId="3" fillId="0" borderId="63" xfId="66" applyNumberFormat="1" applyFont="1" applyBorder="1" applyProtection="1">
      <protection locked="0"/>
    </xf>
    <xf numFmtId="3" fontId="3" fillId="0" borderId="47" xfId="66" applyNumberFormat="1" applyFont="1" applyBorder="1" applyProtection="1">
      <protection locked="0"/>
    </xf>
    <xf numFmtId="3" fontId="3" fillId="0" borderId="77" xfId="66" applyNumberFormat="1" applyFont="1" applyBorder="1" applyProtection="1">
      <protection locked="0"/>
    </xf>
    <xf numFmtId="3" fontId="3" fillId="0" borderId="56" xfId="66" applyNumberFormat="1" applyFont="1" applyBorder="1" applyProtection="1">
      <protection locked="0"/>
    </xf>
    <xf numFmtId="3" fontId="3" fillId="0" borderId="57" xfId="66" applyNumberFormat="1" applyFont="1" applyBorder="1" applyProtection="1">
      <protection locked="0"/>
    </xf>
    <xf numFmtId="0" fontId="13" fillId="0" borderId="11" xfId="67" applyFont="1" applyBorder="1" applyAlignment="1">
      <alignment horizontal="center"/>
    </xf>
    <xf numFmtId="0" fontId="6" fillId="0" borderId="83" xfId="0" applyFont="1" applyBorder="1" applyAlignment="1">
      <alignment horizontal="centerContinuous" vertical="center"/>
    </xf>
    <xf numFmtId="0" fontId="6" fillId="0" borderId="28" xfId="0" applyFont="1" applyBorder="1" applyAlignment="1">
      <alignment horizontal="centerContinuous" vertical="center" wrapText="1"/>
    </xf>
    <xf numFmtId="0" fontId="39" fillId="0" borderId="32" xfId="0" applyFont="1" applyBorder="1"/>
    <xf numFmtId="0" fontId="39" fillId="0" borderId="31"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0" fontId="39" fillId="0" borderId="84" xfId="0" applyFont="1" applyBorder="1" applyAlignment="1">
      <alignment horizontal="center"/>
    </xf>
    <xf numFmtId="0" fontId="39" fillId="0" borderId="0" xfId="0" applyFont="1"/>
    <xf numFmtId="0" fontId="3" fillId="0" borderId="15" xfId="0" applyFont="1" applyBorder="1"/>
    <xf numFmtId="0" fontId="3" fillId="0" borderId="36" xfId="0" applyFont="1" applyBorder="1"/>
    <xf numFmtId="3" fontId="3" fillId="0" borderId="78" xfId="68" applyNumberFormat="1" applyFont="1" applyBorder="1" applyProtection="1">
      <protection locked="0"/>
    </xf>
    <xf numFmtId="3" fontId="3" fillId="0" borderId="76" xfId="68" applyNumberFormat="1" applyFont="1" applyBorder="1" applyProtection="1">
      <protection locked="0"/>
    </xf>
    <xf numFmtId="0" fontId="18" fillId="0" borderId="85" xfId="68" applyFont="1" applyBorder="1" applyAlignment="1">
      <alignment horizontal="centerContinuous" vertical="center"/>
    </xf>
    <xf numFmtId="0" fontId="10" fillId="0" borderId="10" xfId="67" applyFont="1" applyBorder="1" applyAlignment="1">
      <alignment horizontal="centerContinuous"/>
    </xf>
    <xf numFmtId="0" fontId="10" fillId="0" borderId="86" xfId="66" applyFont="1" applyBorder="1" applyAlignment="1">
      <alignment horizontal="center" vertical="center"/>
    </xf>
    <xf numFmtId="0" fontId="10" fillId="0" borderId="86" xfId="65" applyFont="1" applyBorder="1" applyAlignment="1">
      <alignment horizontal="center" vertical="center"/>
    </xf>
    <xf numFmtId="0" fontId="10" fillId="0" borderId="86" xfId="64" applyFont="1" applyBorder="1" applyAlignment="1">
      <alignment horizontal="center" vertical="center"/>
    </xf>
    <xf numFmtId="0" fontId="10" fillId="0" borderId="86" xfId="63" applyFont="1" applyBorder="1" applyAlignment="1">
      <alignment horizontal="center" vertical="center"/>
    </xf>
    <xf numFmtId="0" fontId="10" fillId="0" borderId="23" xfId="63" applyFont="1" applyBorder="1" applyAlignment="1">
      <alignment horizontal="center" vertical="center"/>
    </xf>
    <xf numFmtId="0" fontId="11" fillId="0" borderId="17" xfId="63" applyFont="1" applyBorder="1" applyAlignment="1">
      <alignment horizontal="center"/>
    </xf>
    <xf numFmtId="0" fontId="11" fillId="0" borderId="87" xfId="0" applyFont="1" applyBorder="1" applyAlignment="1">
      <alignment horizontal="center"/>
    </xf>
    <xf numFmtId="0" fontId="39" fillId="0" borderId="46" xfId="68" applyFont="1" applyBorder="1" applyAlignment="1">
      <alignment horizontal="centerContinuous"/>
    </xf>
    <xf numFmtId="0" fontId="39" fillId="0" borderId="88" xfId="68" applyFont="1" applyBorder="1" applyAlignment="1">
      <alignment horizontal="center"/>
    </xf>
    <xf numFmtId="0" fontId="39" fillId="0" borderId="26" xfId="68" applyFont="1" applyBorder="1" applyAlignment="1">
      <alignment horizontal="center"/>
    </xf>
    <xf numFmtId="0" fontId="39" fillId="0" borderId="0" xfId="68" applyFont="1"/>
    <xf numFmtId="0" fontId="39" fillId="0" borderId="17" xfId="0" applyFont="1" applyBorder="1" applyAlignment="1">
      <alignment horizontal="center"/>
    </xf>
    <xf numFmtId="0" fontId="32" fillId="0" borderId="31" xfId="0" applyFont="1" applyBorder="1" applyAlignment="1">
      <alignment horizontal="center"/>
    </xf>
    <xf numFmtId="0" fontId="32" fillId="0" borderId="89" xfId="0" applyFont="1" applyBorder="1" applyAlignment="1">
      <alignment horizontal="center"/>
    </xf>
    <xf numFmtId="0" fontId="10" fillId="0" borderId="22" xfId="0" applyFont="1" applyBorder="1" applyAlignment="1">
      <alignment horizontal="centerContinuous"/>
    </xf>
    <xf numFmtId="0" fontId="13" fillId="0" borderId="90" xfId="0" applyFont="1" applyBorder="1" applyAlignment="1">
      <alignment horizontal="center"/>
    </xf>
    <xf numFmtId="0" fontId="6" fillId="0" borderId="91" xfId="0" applyFont="1" applyBorder="1" applyAlignment="1">
      <alignment horizontal="center" vertical="center"/>
    </xf>
    <xf numFmtId="0" fontId="13" fillId="0" borderId="92" xfId="0" applyFont="1" applyBorder="1" applyAlignment="1">
      <alignment horizontal="centerContinuous" vertical="center" wrapText="1"/>
    </xf>
    <xf numFmtId="0" fontId="2" fillId="0" borderId="93" xfId="68" applyFont="1" applyBorder="1" applyAlignment="1">
      <alignment horizontal="left" vertical="top"/>
    </xf>
    <xf numFmtId="0" fontId="6" fillId="0" borderId="74" xfId="0" applyFont="1" applyBorder="1" applyAlignment="1">
      <alignment horizontal="right" vertical="center"/>
    </xf>
    <xf numFmtId="0" fontId="13" fillId="0" borderId="67" xfId="0" applyFont="1" applyBorder="1" applyAlignment="1">
      <alignment horizontal="centerContinuous" vertical="center"/>
    </xf>
    <xf numFmtId="0" fontId="20" fillId="0" borderId="33" xfId="0" applyFont="1" applyBorder="1" applyAlignment="1">
      <alignment horizontal="center"/>
    </xf>
    <xf numFmtId="0" fontId="3" fillId="0" borderId="11" xfId="68" applyFont="1" applyBorder="1" applyAlignment="1">
      <alignment horizontal="center"/>
    </xf>
    <xf numFmtId="0" fontId="13" fillId="0" borderId="15" xfId="68" applyFont="1" applyBorder="1" applyAlignment="1">
      <alignment horizontal="centerContinuous" vertical="center"/>
    </xf>
    <xf numFmtId="0" fontId="13" fillId="0" borderId="36" xfId="68" applyFont="1" applyBorder="1" applyAlignment="1">
      <alignment horizontal="centerContinuous" vertical="center"/>
    </xf>
    <xf numFmtId="0" fontId="6" fillId="0" borderId="15" xfId="63" applyFont="1" applyBorder="1" applyAlignment="1">
      <alignment horizontal="centerContinuous" vertical="center"/>
    </xf>
    <xf numFmtId="0" fontId="22" fillId="0" borderId="13" xfId="0" applyFont="1" applyBorder="1" applyAlignment="1">
      <alignment horizontal="left" vertical="center" wrapText="1"/>
    </xf>
    <xf numFmtId="0" fontId="3" fillId="0" borderId="93" xfId="0" applyFont="1" applyBorder="1" applyAlignment="1">
      <alignment horizontal="centerContinuous"/>
    </xf>
    <xf numFmtId="0" fontId="22" fillId="0" borderId="90" xfId="0" applyFont="1" applyBorder="1" applyAlignment="1">
      <alignment horizontal="centerContinuous" vertical="center" wrapText="1"/>
    </xf>
    <xf numFmtId="0" fontId="13" fillId="0" borderId="26" xfId="0" applyFont="1" applyBorder="1" applyAlignment="1">
      <alignment horizontal="center" vertical="center" wrapText="1"/>
    </xf>
    <xf numFmtId="0" fontId="22" fillId="0" borderId="86" xfId="0" applyFont="1" applyBorder="1" applyAlignment="1">
      <alignment horizontal="centerContinuous" vertical="center" wrapText="1"/>
    </xf>
    <xf numFmtId="0" fontId="22" fillId="0" borderId="94" xfId="0" applyFont="1" applyBorder="1" applyAlignment="1">
      <alignment horizontal="center" vertical="center"/>
    </xf>
    <xf numFmtId="0" fontId="13" fillId="0" borderId="89" xfId="0" applyFont="1" applyBorder="1" applyAlignment="1">
      <alignment horizontal="center" wrapText="1"/>
    </xf>
    <xf numFmtId="0" fontId="7" fillId="0" borderId="0" xfId="0" applyFont="1" applyAlignment="1">
      <alignment horizontal="left" vertical="top"/>
    </xf>
    <xf numFmtId="0" fontId="27" fillId="0" borderId="0" xfId="0" applyFont="1" applyAlignment="1">
      <alignment horizontal="right" vertical="top"/>
    </xf>
    <xf numFmtId="0" fontId="6" fillId="0" borderId="15" xfId="0" applyFont="1" applyBorder="1" applyAlignment="1">
      <alignment horizontal="centerContinuous" vertical="center"/>
    </xf>
    <xf numFmtId="0" fontId="23" fillId="0" borderId="0" xfId="0" applyFont="1" applyAlignment="1">
      <alignment horizontal="center"/>
    </xf>
    <xf numFmtId="0" fontId="7" fillId="0" borderId="0" xfId="0" applyFont="1" applyAlignment="1">
      <alignment vertical="top" wrapText="1"/>
    </xf>
    <xf numFmtId="0" fontId="28" fillId="0" borderId="0" xfId="0" applyFont="1" applyAlignment="1">
      <alignment vertical="center" wrapText="1"/>
    </xf>
    <xf numFmtId="0" fontId="33" fillId="0" borderId="0" xfId="0" applyFont="1"/>
    <xf numFmtId="0" fontId="13" fillId="0" borderId="58" xfId="0" applyFont="1" applyBorder="1" applyAlignment="1">
      <alignment horizontal="center" vertical="center" wrapText="1"/>
    </xf>
    <xf numFmtId="0" fontId="23" fillId="0" borderId="0" xfId="0" applyFont="1" applyAlignment="1">
      <alignment horizontal="left"/>
    </xf>
    <xf numFmtId="38" fontId="14" fillId="0" borderId="50" xfId="32" applyNumberFormat="1" applyFont="1" applyBorder="1"/>
    <xf numFmtId="38" fontId="14" fillId="0" borderId="35" xfId="32" applyNumberFormat="1" applyFont="1" applyBorder="1"/>
    <xf numFmtId="38" fontId="14" fillId="0" borderId="61" xfId="32" applyNumberFormat="1" applyFont="1" applyBorder="1"/>
    <xf numFmtId="0" fontId="14" fillId="0" borderId="35" xfId="0" applyFont="1" applyBorder="1" applyAlignment="1">
      <alignment horizontal="center"/>
    </xf>
    <xf numFmtId="0" fontId="14" fillId="0" borderId="50" xfId="0" applyFont="1" applyBorder="1" applyAlignment="1">
      <alignment horizontal="center"/>
    </xf>
    <xf numFmtId="3" fontId="3" fillId="24" borderId="63" xfId="0" applyNumberFormat="1" applyFont="1" applyFill="1" applyBorder="1" applyProtection="1">
      <protection locked="0"/>
    </xf>
    <xf numFmtId="3" fontId="3" fillId="24" borderId="47" xfId="0" applyNumberFormat="1" applyFont="1" applyFill="1" applyBorder="1" applyProtection="1">
      <protection locked="0"/>
    </xf>
    <xf numFmtId="0" fontId="40" fillId="0" borderId="93" xfId="0" applyFont="1" applyBorder="1" applyAlignment="1">
      <alignment horizontal="right" vertical="center" wrapText="1"/>
    </xf>
    <xf numFmtId="3" fontId="3" fillId="0" borderId="63" xfId="67" applyNumberFormat="1" applyFont="1" applyBorder="1" applyProtection="1">
      <protection locked="0"/>
    </xf>
    <xf numFmtId="3" fontId="3" fillId="0" borderId="56" xfId="67" applyNumberFormat="1" applyFont="1" applyBorder="1" applyProtection="1">
      <protection locked="0"/>
    </xf>
    <xf numFmtId="3" fontId="3" fillId="0" borderId="47" xfId="67" applyNumberFormat="1" applyFont="1" applyBorder="1" applyProtection="1">
      <protection locked="0"/>
    </xf>
    <xf numFmtId="3" fontId="3" fillId="0" borderId="57" xfId="67" applyNumberFormat="1" applyFont="1" applyBorder="1" applyProtection="1">
      <protection locked="0"/>
    </xf>
    <xf numFmtId="3" fontId="3" fillId="0" borderId="79" xfId="67" applyNumberFormat="1" applyFont="1" applyBorder="1" applyProtection="1">
      <protection locked="0"/>
    </xf>
    <xf numFmtId="3" fontId="3" fillId="24" borderId="35" xfId="0" applyNumberFormat="1" applyFont="1" applyFill="1" applyBorder="1"/>
    <xf numFmtId="3" fontId="3" fillId="0" borderId="35" xfId="0" applyNumberFormat="1" applyFont="1" applyBorder="1"/>
    <xf numFmtId="40" fontId="14" fillId="0" borderId="35" xfId="32" applyFont="1" applyBorder="1" applyAlignment="1"/>
    <xf numFmtId="38" fontId="14" fillId="0" borderId="35" xfId="32" applyNumberFormat="1" applyFont="1" applyBorder="1" applyAlignment="1"/>
    <xf numFmtId="4" fontId="14" fillId="0" borderId="35" xfId="0" applyNumberFormat="1" applyFont="1" applyBorder="1"/>
    <xf numFmtId="10" fontId="14" fillId="0" borderId="35" xfId="71" applyNumberFormat="1" applyFont="1" applyBorder="1" applyAlignment="1"/>
    <xf numFmtId="0" fontId="14" fillId="0" borderId="95"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41" fillId="0" borderId="0" xfId="59" applyAlignment="1">
      <alignment vertical="center"/>
    </xf>
    <xf numFmtId="164" fontId="42" fillId="0" borderId="0" xfId="59" applyFont="1" applyAlignment="1">
      <alignment vertical="center"/>
    </xf>
    <xf numFmtId="164" fontId="24" fillId="0" borderId="0" xfId="59" applyFont="1" applyAlignment="1">
      <alignment horizontal="left" vertical="center"/>
    </xf>
    <xf numFmtId="164" fontId="14" fillId="0" borderId="0" xfId="59" applyFont="1" applyAlignment="1">
      <alignment horizontal="left" vertical="top"/>
    </xf>
    <xf numFmtId="164" fontId="46" fillId="0" borderId="0" xfId="59" applyFont="1" applyAlignment="1">
      <alignment vertical="top"/>
    </xf>
    <xf numFmtId="164" fontId="46" fillId="0" borderId="0" xfId="59" applyFont="1" applyAlignment="1">
      <alignment vertical="center"/>
    </xf>
    <xf numFmtId="164" fontId="41" fillId="0" borderId="0" xfId="61" applyNumberFormat="1" applyFont="1" applyAlignment="1">
      <alignment vertical="center"/>
    </xf>
    <xf numFmtId="164" fontId="14" fillId="0" borderId="77" xfId="59" applyFont="1" applyBorder="1" applyAlignment="1">
      <alignment vertical="center"/>
    </xf>
    <xf numFmtId="164" fontId="48" fillId="0" borderId="0" xfId="59" applyFont="1" applyAlignment="1">
      <alignment vertical="center"/>
    </xf>
    <xf numFmtId="164" fontId="9" fillId="0" borderId="0" xfId="59" applyFont="1" applyAlignment="1">
      <alignment horizontal="left" vertical="center"/>
    </xf>
    <xf numFmtId="0" fontId="49" fillId="0" borderId="47" xfId="0"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50" fillId="0" borderId="35" xfId="0" applyNumberFormat="1" applyFont="1" applyBorder="1" applyAlignment="1">
      <alignment horizontal="center"/>
    </xf>
    <xf numFmtId="0" fontId="13" fillId="0" borderId="21" xfId="0" applyFont="1" applyBorder="1" applyAlignment="1">
      <alignment horizontal="left"/>
    </xf>
    <xf numFmtId="3" fontId="13" fillId="0" borderId="35" xfId="0" applyNumberFormat="1" applyFont="1" applyBorder="1"/>
    <xf numFmtId="0" fontId="13" fillId="0" borderId="48" xfId="0" applyFont="1" applyBorder="1" applyAlignment="1">
      <alignment horizontal="left"/>
    </xf>
    <xf numFmtId="0" fontId="3" fillId="0" borderId="38" xfId="0" applyFont="1" applyBorder="1" applyAlignment="1">
      <alignment horizontal="centerContinuous"/>
    </xf>
    <xf numFmtId="0" fontId="3" fillId="0" borderId="96" xfId="0" applyFont="1" applyBorder="1" applyAlignment="1">
      <alignment horizontal="center"/>
    </xf>
    <xf numFmtId="164" fontId="24" fillId="0" borderId="0" xfId="59" applyFont="1" applyAlignment="1">
      <alignment vertical="center"/>
    </xf>
    <xf numFmtId="164" fontId="43" fillId="0" borderId="0" xfId="59" applyFont="1" applyAlignment="1">
      <alignment vertical="center"/>
    </xf>
    <xf numFmtId="0" fontId="14" fillId="0" borderId="0" xfId="55" applyFont="1" applyAlignment="1">
      <alignment vertical="center"/>
    </xf>
    <xf numFmtId="164" fontId="14" fillId="0" borderId="0" xfId="59" applyFont="1" applyAlignment="1">
      <alignment vertical="top"/>
    </xf>
    <xf numFmtId="164" fontId="13" fillId="0" borderId="0" xfId="59" applyFont="1" applyAlignment="1">
      <alignment vertical="center"/>
    </xf>
    <xf numFmtId="164" fontId="14" fillId="0" borderId="0" xfId="59" applyFont="1" applyAlignment="1">
      <alignment vertical="center"/>
    </xf>
    <xf numFmtId="164" fontId="47" fillId="0" borderId="0" xfId="59" applyFont="1" applyAlignment="1">
      <alignment horizontal="left" vertical="center" wrapText="1"/>
    </xf>
    <xf numFmtId="0" fontId="45" fillId="0" borderId="0" xfId="55" applyFont="1" applyAlignment="1">
      <alignment horizontal="left" vertical="center"/>
    </xf>
    <xf numFmtId="0" fontId="26" fillId="0" borderId="0" xfId="55" applyFont="1" applyAlignment="1">
      <alignment horizontal="center" vertical="center"/>
    </xf>
    <xf numFmtId="164" fontId="9" fillId="0" borderId="0" xfId="61" applyNumberFormat="1" applyFont="1" applyAlignment="1">
      <alignment vertical="center"/>
    </xf>
    <xf numFmtId="164" fontId="23" fillId="0" borderId="0" xfId="61" applyNumberFormat="1" applyFont="1" applyAlignment="1">
      <alignment vertical="center"/>
    </xf>
    <xf numFmtId="164" fontId="24" fillId="0" borderId="0" xfId="61" applyNumberFormat="1" applyFont="1" applyAlignment="1">
      <alignment vertical="center"/>
    </xf>
    <xf numFmtId="0" fontId="22" fillId="0" borderId="0" xfId="0" applyFont="1" applyAlignment="1">
      <alignment horizontal="center" vertical="top"/>
    </xf>
    <xf numFmtId="164" fontId="22" fillId="0" borderId="0" xfId="59" applyFont="1" applyAlignment="1">
      <alignment vertical="center"/>
    </xf>
    <xf numFmtId="0" fontId="15" fillId="0" borderId="0" xfId="61"/>
    <xf numFmtId="164" fontId="22" fillId="0" borderId="35" xfId="59" applyFont="1" applyBorder="1" applyAlignment="1">
      <alignment horizontal="center" vertical="center"/>
    </xf>
    <xf numFmtId="0" fontId="30" fillId="0" borderId="0" xfId="57" applyAlignment="1">
      <alignment vertical="center"/>
    </xf>
    <xf numFmtId="167" fontId="42" fillId="0" borderId="0" xfId="59" applyNumberFormat="1" applyFont="1" applyAlignment="1">
      <alignment vertical="center"/>
    </xf>
    <xf numFmtId="164" fontId="52" fillId="0" borderId="0" xfId="59" applyFont="1" applyAlignment="1">
      <alignment vertical="center"/>
    </xf>
    <xf numFmtId="0" fontId="3" fillId="0" borderId="97" xfId="68" applyFont="1" applyBorder="1" applyAlignment="1">
      <alignment horizontal="centerContinuous" vertical="center" wrapText="1"/>
    </xf>
    <xf numFmtId="0" fontId="17" fillId="0" borderId="98" xfId="68" applyFont="1" applyBorder="1" applyAlignment="1">
      <alignment horizontal="centerContinuous" vertical="center" wrapText="1"/>
    </xf>
    <xf numFmtId="0" fontId="13" fillId="0" borderId="0" xfId="68" applyFont="1" applyAlignment="1">
      <alignment horizontal="centerContinuous" vertical="center"/>
    </xf>
    <xf numFmtId="0" fontId="17" fillId="0" borderId="99" xfId="68" applyFont="1" applyBorder="1" applyAlignment="1">
      <alignment horizontal="centerContinuous" vertical="center" wrapText="1"/>
    </xf>
    <xf numFmtId="0" fontId="18" fillId="0" borderId="100" xfId="68" applyFont="1" applyBorder="1" applyAlignment="1">
      <alignment horizontal="centerContinuous" vertical="center"/>
    </xf>
    <xf numFmtId="1" fontId="3" fillId="0" borderId="0" xfId="0" applyNumberFormat="1" applyFont="1"/>
    <xf numFmtId="1" fontId="13"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35" xfId="0" applyNumberFormat="1" applyFont="1" applyBorder="1" applyAlignment="1">
      <alignment horizontal="center" vertical="center" wrapText="1"/>
    </xf>
    <xf numFmtId="3" fontId="10" fillId="0" borderId="35" xfId="0" applyNumberFormat="1" applyFont="1" applyBorder="1" applyAlignment="1">
      <alignment horizontal="center" vertical="center" wrapText="1"/>
    </xf>
    <xf numFmtId="0" fontId="53" fillId="0" borderId="0" xfId="0" applyFont="1"/>
    <xf numFmtId="38" fontId="53" fillId="0" borderId="0" xfId="0" applyNumberFormat="1" applyFont="1"/>
    <xf numFmtId="0" fontId="54" fillId="0" borderId="0" xfId="0" applyFont="1"/>
    <xf numFmtId="0" fontId="30" fillId="0" borderId="0" xfId="0" applyFont="1"/>
    <xf numFmtId="0" fontId="55" fillId="0" borderId="0" xfId="0" applyFont="1"/>
    <xf numFmtId="10" fontId="30" fillId="0" borderId="87" xfId="71" applyNumberFormat="1" applyFont="1" applyBorder="1" applyAlignment="1">
      <alignment horizontal="center"/>
    </xf>
    <xf numFmtId="10" fontId="30" fillId="0" borderId="69" xfId="71" applyNumberFormat="1" applyFont="1" applyBorder="1" applyAlignment="1">
      <alignment horizontal="center"/>
    </xf>
    <xf numFmtId="10" fontId="30" fillId="0" borderId="101" xfId="71" applyNumberFormat="1" applyFont="1" applyBorder="1" applyAlignment="1">
      <alignment horizontal="center"/>
    </xf>
    <xf numFmtId="10" fontId="31" fillId="0" borderId="61" xfId="71" applyNumberFormat="1" applyFont="1" applyBorder="1" applyAlignment="1">
      <alignment horizontal="center" wrapText="1"/>
    </xf>
    <xf numFmtId="10" fontId="30" fillId="0" borderId="61" xfId="71" applyNumberFormat="1" applyFont="1" applyBorder="1" applyAlignment="1">
      <alignment horizontal="center"/>
    </xf>
    <xf numFmtId="10" fontId="30" fillId="0" borderId="56" xfId="71" applyNumberFormat="1" applyFont="1" applyBorder="1" applyAlignment="1">
      <alignment horizontal="center"/>
    </xf>
    <xf numFmtId="168" fontId="3" fillId="24" borderId="63" xfId="0" applyNumberFormat="1" applyFont="1" applyFill="1" applyBorder="1"/>
    <xf numFmtId="168" fontId="3" fillId="24" borderId="87" xfId="0" applyNumberFormat="1" applyFont="1" applyFill="1" applyBorder="1"/>
    <xf numFmtId="168" fontId="3" fillId="0" borderId="102" xfId="0" applyNumberFormat="1" applyFont="1" applyBorder="1"/>
    <xf numFmtId="168" fontId="3" fillId="0" borderId="103" xfId="0" applyNumberFormat="1" applyFont="1" applyBorder="1"/>
    <xf numFmtId="168" fontId="3" fillId="0" borderId="104" xfId="0" applyNumberFormat="1" applyFont="1" applyBorder="1"/>
    <xf numFmtId="168" fontId="3" fillId="0" borderId="105" xfId="63" applyNumberFormat="1" applyFont="1" applyBorder="1"/>
    <xf numFmtId="168" fontId="3" fillId="0" borderId="103" xfId="63" applyNumberFormat="1" applyFont="1" applyBorder="1"/>
    <xf numFmtId="168" fontId="3" fillId="0" borderId="102" xfId="63" applyNumberFormat="1" applyFont="1" applyBorder="1"/>
    <xf numFmtId="168" fontId="3" fillId="24" borderId="64" xfId="0" applyNumberFormat="1" applyFont="1" applyFill="1" applyBorder="1"/>
    <xf numFmtId="168" fontId="3" fillId="24" borderId="106" xfId="0" applyNumberFormat="1" applyFont="1" applyFill="1" applyBorder="1" applyAlignment="1">
      <alignment vertical="center"/>
    </xf>
    <xf numFmtId="168" fontId="3" fillId="0" borderId="102" xfId="0" applyNumberFormat="1" applyFont="1" applyBorder="1" applyAlignment="1">
      <alignment vertical="center"/>
    </xf>
    <xf numFmtId="168" fontId="3" fillId="0" borderId="107" xfId="0" applyNumberFormat="1" applyFont="1" applyBorder="1" applyAlignment="1">
      <alignment vertical="center"/>
    </xf>
    <xf numFmtId="168" fontId="3" fillId="0" borderId="65" xfId="63" applyNumberFormat="1" applyFont="1" applyBorder="1"/>
    <xf numFmtId="168" fontId="3" fillId="0" borderId="87" xfId="63" applyNumberFormat="1" applyFont="1" applyBorder="1"/>
    <xf numFmtId="168" fontId="14" fillId="0" borderId="78" xfId="64" applyNumberFormat="1" applyFont="1" applyBorder="1"/>
    <xf numFmtId="168" fontId="14" fillId="0" borderId="69" xfId="64" applyNumberFormat="1" applyFont="1" applyBorder="1"/>
    <xf numFmtId="168" fontId="14" fillId="24" borderId="102" xfId="64" applyNumberFormat="1" applyFont="1" applyFill="1" applyBorder="1"/>
    <xf numFmtId="168" fontId="14" fillId="24" borderId="104" xfId="64" applyNumberFormat="1" applyFont="1" applyFill="1" applyBorder="1"/>
    <xf numFmtId="168" fontId="14" fillId="24" borderId="103" xfId="64" applyNumberFormat="1" applyFont="1" applyFill="1" applyBorder="1"/>
    <xf numFmtId="168" fontId="3" fillId="24" borderId="102" xfId="65" applyNumberFormat="1" applyFont="1" applyFill="1" applyBorder="1"/>
    <xf numFmtId="168" fontId="3" fillId="24" borderId="103" xfId="65" applyNumberFormat="1" applyFont="1" applyFill="1" applyBorder="1"/>
    <xf numFmtId="168" fontId="3" fillId="24" borderId="104" xfId="65" applyNumberFormat="1" applyFont="1" applyFill="1" applyBorder="1"/>
    <xf numFmtId="168" fontId="3" fillId="24" borderId="57" xfId="65" applyNumberFormat="1" applyFont="1" applyFill="1" applyBorder="1"/>
    <xf numFmtId="168" fontId="3" fillId="24" borderId="67" xfId="65" applyNumberFormat="1" applyFont="1" applyFill="1" applyBorder="1"/>
    <xf numFmtId="168" fontId="3" fillId="24" borderId="65" xfId="66" applyNumberFormat="1" applyFont="1" applyFill="1" applyBorder="1"/>
    <xf numFmtId="168" fontId="3" fillId="24" borderId="67" xfId="66" applyNumberFormat="1" applyFont="1" applyFill="1" applyBorder="1"/>
    <xf numFmtId="168" fontId="3" fillId="24" borderId="102" xfId="66" applyNumberFormat="1" applyFont="1" applyFill="1" applyBorder="1"/>
    <xf numFmtId="168" fontId="3" fillId="24" borderId="104" xfId="66" applyNumberFormat="1" applyFont="1" applyFill="1" applyBorder="1"/>
    <xf numFmtId="168" fontId="3" fillId="24" borderId="103" xfId="66" applyNumberFormat="1" applyFont="1" applyFill="1" applyBorder="1"/>
    <xf numFmtId="168" fontId="3" fillId="24" borderId="78" xfId="67" applyNumberFormat="1" applyFont="1" applyFill="1" applyBorder="1"/>
    <xf numFmtId="168" fontId="3" fillId="24" borderId="76" xfId="67" applyNumberFormat="1" applyFont="1" applyFill="1" applyBorder="1"/>
    <xf numFmtId="168" fontId="3" fillId="24" borderId="102" xfId="67" applyNumberFormat="1" applyFont="1" applyFill="1" applyBorder="1"/>
    <xf numFmtId="168" fontId="3" fillId="24" borderId="103" xfId="67" applyNumberFormat="1" applyFont="1" applyFill="1" applyBorder="1"/>
    <xf numFmtId="168" fontId="3" fillId="24" borderId="65" xfId="0" applyNumberFormat="1" applyFont="1" applyFill="1" applyBorder="1"/>
    <xf numFmtId="168" fontId="3" fillId="24" borderId="102" xfId="68" applyNumberFormat="1" applyFont="1" applyFill="1" applyBorder="1"/>
    <xf numFmtId="168" fontId="3" fillId="24" borderId="103" xfId="68" applyNumberFormat="1" applyFont="1" applyFill="1" applyBorder="1"/>
    <xf numFmtId="168" fontId="3" fillId="24" borderId="104" xfId="68" applyNumberFormat="1" applyFont="1" applyFill="1" applyBorder="1"/>
    <xf numFmtId="0" fontId="3" fillId="0" borderId="108" xfId="68" applyFont="1" applyBorder="1" applyAlignment="1">
      <alignment horizontal="centerContinuous" vertical="center" wrapText="1"/>
    </xf>
    <xf numFmtId="168" fontId="3" fillId="24" borderId="109" xfId="0" applyNumberFormat="1" applyFont="1" applyFill="1" applyBorder="1"/>
    <xf numFmtId="168" fontId="3" fillId="24" borderId="110" xfId="0" applyNumberFormat="1" applyFont="1" applyFill="1" applyBorder="1"/>
    <xf numFmtId="168" fontId="3" fillId="24" borderId="102" xfId="0" applyNumberFormat="1" applyFont="1" applyFill="1" applyBorder="1"/>
    <xf numFmtId="168" fontId="3" fillId="24" borderId="67" xfId="0" applyNumberFormat="1" applyFont="1" applyFill="1" applyBorder="1"/>
    <xf numFmtId="0" fontId="43" fillId="0" borderId="0" xfId="59" applyNumberFormat="1" applyFont="1" applyAlignment="1">
      <alignment vertical="center"/>
    </xf>
    <xf numFmtId="0" fontId="41" fillId="0" borderId="0" xfId="59" applyNumberFormat="1" applyAlignment="1" applyProtection="1">
      <alignment vertical="center"/>
      <protection locked="0"/>
    </xf>
    <xf numFmtId="0" fontId="28" fillId="0" borderId="111" xfId="0" applyFont="1" applyBorder="1" applyAlignment="1">
      <alignment horizontal="left" vertical="center" wrapText="1"/>
    </xf>
    <xf numFmtId="0" fontId="19" fillId="0" borderId="39" xfId="0" applyFont="1" applyBorder="1" applyAlignment="1">
      <alignment horizontal="left"/>
    </xf>
    <xf numFmtId="0" fontId="33" fillId="0" borderId="23" xfId="0" applyFont="1" applyBorder="1" applyAlignment="1">
      <alignment horizontal="center"/>
    </xf>
    <xf numFmtId="0" fontId="33" fillId="0" borderId="61" xfId="0" applyFont="1" applyBorder="1" applyAlignment="1">
      <alignment horizontal="center"/>
    </xf>
    <xf numFmtId="0" fontId="33" fillId="0" borderId="56" xfId="0" applyFont="1" applyBorder="1" applyAlignment="1">
      <alignment horizontal="center"/>
    </xf>
    <xf numFmtId="0" fontId="51" fillId="0" borderId="27" xfId="0" applyFont="1" applyBorder="1" applyAlignment="1">
      <alignment horizontal="center" vertical="center" wrapText="1"/>
    </xf>
    <xf numFmtId="0" fontId="51" fillId="0" borderId="112" xfId="0" applyFont="1" applyBorder="1" applyAlignment="1">
      <alignment horizontal="center" vertical="center" wrapText="1"/>
    </xf>
    <xf numFmtId="0" fontId="57" fillId="0" borderId="31" xfId="0" applyFont="1" applyBorder="1" applyAlignment="1">
      <alignment horizontal="center" vertical="center" wrapText="1"/>
    </xf>
    <xf numFmtId="0" fontId="57" fillId="0" borderId="113" xfId="0" applyFont="1" applyBorder="1" applyAlignment="1">
      <alignment horizontal="center" vertical="center" wrapText="1"/>
    </xf>
    <xf numFmtId="0" fontId="58" fillId="0" borderId="0" xfId="0" applyFont="1"/>
    <xf numFmtId="0" fontId="16" fillId="0" borderId="19" xfId="68" applyFont="1" applyBorder="1" applyAlignment="1">
      <alignment horizontal="centerContinuous" vertical="center" wrapText="1"/>
    </xf>
    <xf numFmtId="0" fontId="3" fillId="0" borderId="20" xfId="68" applyFont="1" applyBorder="1" applyAlignment="1">
      <alignment horizontal="centerContinuous" vertical="center" wrapText="1"/>
    </xf>
    <xf numFmtId="2" fontId="14" fillId="0" borderId="114" xfId="0" applyNumberFormat="1" applyFont="1" applyBorder="1" applyAlignment="1">
      <alignment horizontal="center" vertical="center" wrapText="1"/>
    </xf>
    <xf numFmtId="164" fontId="9" fillId="0" borderId="0" xfId="59" applyFont="1" applyAlignment="1">
      <alignment horizontal="left" vertical="center" wrapText="1"/>
    </xf>
    <xf numFmtId="167" fontId="41" fillId="0" borderId="0" xfId="59" applyNumberFormat="1" applyAlignment="1">
      <alignment vertical="center"/>
    </xf>
    <xf numFmtId="0" fontId="60" fillId="0" borderId="0" xfId="59" applyNumberFormat="1" applyFont="1" applyAlignment="1">
      <alignment horizontal="center" vertical="center" wrapText="1"/>
    </xf>
    <xf numFmtId="49" fontId="62" fillId="0" borderId="58" xfId="22" applyNumberFormat="1" applyFont="1" applyBorder="1" applyAlignment="1" applyProtection="1">
      <alignment horizontal="left" vertical="center"/>
      <protection locked="0"/>
    </xf>
    <xf numFmtId="0" fontId="41" fillId="0" borderId="0" xfId="59" applyNumberFormat="1" applyAlignment="1">
      <alignment vertical="center"/>
    </xf>
    <xf numFmtId="3" fontId="3" fillId="24" borderId="115" xfId="0" applyNumberFormat="1" applyFont="1" applyFill="1" applyBorder="1" applyAlignment="1">
      <alignment horizontal="center"/>
    </xf>
    <xf numFmtId="0" fontId="13" fillId="0" borderId="116" xfId="0" applyFont="1" applyBorder="1" applyAlignment="1">
      <alignment horizontal="center"/>
    </xf>
    <xf numFmtId="3" fontId="13" fillId="0" borderId="117" xfId="0" applyNumberFormat="1" applyFont="1" applyBorder="1" applyAlignment="1">
      <alignment horizontal="center"/>
    </xf>
    <xf numFmtId="2" fontId="14" fillId="0" borderId="27" xfId="32" applyNumberFormat="1" applyFont="1" applyFill="1" applyBorder="1" applyAlignment="1" applyProtection="1">
      <protection locked="0"/>
    </xf>
    <xf numFmtId="2" fontId="14" fillId="0" borderId="47" xfId="32" applyNumberFormat="1" applyFont="1" applyFill="1" applyBorder="1" applyAlignment="1" applyProtection="1">
      <protection locked="0"/>
    </xf>
    <xf numFmtId="2" fontId="14" fillId="0" borderId="87" xfId="32" applyNumberFormat="1" applyFont="1" applyFill="1" applyBorder="1" applyAlignment="1" applyProtection="1">
      <protection locked="0"/>
    </xf>
    <xf numFmtId="2" fontId="14" fillId="0" borderId="78" xfId="32" applyNumberFormat="1" applyFont="1" applyFill="1" applyBorder="1" applyAlignment="1" applyProtection="1">
      <protection locked="0"/>
    </xf>
    <xf numFmtId="2" fontId="14" fillId="0" borderId="76" xfId="32" applyNumberFormat="1" applyFont="1" applyFill="1" applyBorder="1" applyAlignment="1" applyProtection="1">
      <protection locked="0"/>
    </xf>
    <xf numFmtId="2" fontId="14" fillId="0" borderId="69" xfId="32" applyNumberFormat="1" applyFont="1" applyFill="1" applyBorder="1" applyAlignment="1" applyProtection="1">
      <protection locked="0"/>
    </xf>
    <xf numFmtId="2" fontId="14" fillId="0" borderId="63" xfId="32" applyNumberFormat="1" applyFont="1" applyFill="1" applyBorder="1" applyAlignment="1" applyProtection="1">
      <protection locked="0"/>
    </xf>
    <xf numFmtId="0" fontId="12" fillId="0" borderId="27" xfId="0" applyFont="1" applyBorder="1" applyAlignment="1">
      <alignment horizontal="center"/>
    </xf>
    <xf numFmtId="0" fontId="12" fillId="0" borderId="28" xfId="0" applyFont="1" applyBorder="1" applyAlignment="1">
      <alignment horizontal="center"/>
    </xf>
    <xf numFmtId="0" fontId="12" fillId="0" borderId="41" xfId="0" applyFont="1" applyBorder="1" applyAlignment="1">
      <alignment horizontal="center"/>
    </xf>
    <xf numFmtId="171" fontId="3" fillId="24" borderId="109" xfId="0" applyNumberFormat="1" applyFont="1" applyFill="1" applyBorder="1"/>
    <xf numFmtId="0" fontId="10" fillId="0" borderId="118"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19" xfId="0" applyFont="1" applyBorder="1" applyAlignment="1">
      <alignment horizontal="center" vertical="center" wrapText="1"/>
    </xf>
    <xf numFmtId="164" fontId="24" fillId="0" borderId="0" xfId="59" applyFont="1" applyAlignment="1">
      <alignment vertical="top"/>
    </xf>
    <xf numFmtId="164" fontId="9" fillId="25" borderId="35" xfId="59" applyFont="1" applyFill="1" applyBorder="1" applyAlignment="1">
      <alignment vertical="center"/>
    </xf>
    <xf numFmtId="168" fontId="3" fillId="0" borderId="120" xfId="63" applyNumberFormat="1" applyFont="1" applyBorder="1"/>
    <xf numFmtId="3" fontId="3" fillId="0" borderId="56" xfId="63" applyNumberFormat="1" applyFont="1" applyBorder="1" applyProtection="1">
      <protection locked="0"/>
    </xf>
    <xf numFmtId="168" fontId="3" fillId="0" borderId="29" xfId="63" applyNumberFormat="1" applyFont="1" applyBorder="1"/>
    <xf numFmtId="3" fontId="3" fillId="0" borderId="65" xfId="63" applyNumberFormat="1" applyFont="1" applyBorder="1" applyProtection="1">
      <protection locked="0"/>
    </xf>
    <xf numFmtId="3" fontId="3" fillId="0" borderId="77" xfId="67" applyNumberFormat="1" applyFont="1" applyBorder="1" applyProtection="1">
      <protection locked="0"/>
    </xf>
    <xf numFmtId="168" fontId="3" fillId="24" borderId="120" xfId="67" applyNumberFormat="1" applyFont="1" applyFill="1" applyBorder="1"/>
    <xf numFmtId="168" fontId="3" fillId="24" borderId="121" xfId="67" applyNumberFormat="1" applyFont="1" applyFill="1" applyBorder="1"/>
    <xf numFmtId="168" fontId="0" fillId="0" borderId="122" xfId="0" applyNumberFormat="1" applyBorder="1"/>
    <xf numFmtId="168" fontId="3" fillId="0" borderId="104" xfId="63" applyNumberFormat="1" applyFont="1" applyBorder="1"/>
    <xf numFmtId="168" fontId="14" fillId="24" borderId="109" xfId="64" applyNumberFormat="1" applyFont="1" applyFill="1" applyBorder="1"/>
    <xf numFmtId="168" fontId="3" fillId="24" borderId="78" xfId="68" applyNumberFormat="1" applyFont="1" applyFill="1" applyBorder="1"/>
    <xf numFmtId="0" fontId="39" fillId="0" borderId="90" xfId="68" applyFont="1" applyBorder="1" applyAlignment="1">
      <alignment horizontal="center"/>
    </xf>
    <xf numFmtId="168" fontId="3" fillId="24" borderId="76" xfId="68" applyNumberFormat="1" applyFont="1" applyFill="1" applyBorder="1"/>
    <xf numFmtId="164" fontId="9" fillId="0" borderId="0" xfId="59" applyFont="1" applyAlignment="1" applyProtection="1">
      <alignment vertical="center"/>
      <protection locked="0"/>
    </xf>
    <xf numFmtId="164" fontId="24" fillId="24" borderId="0" xfId="59" applyFont="1" applyFill="1" applyAlignment="1">
      <alignment vertical="center"/>
    </xf>
    <xf numFmtId="0" fontId="0" fillId="24" borderId="0" xfId="0" applyFill="1"/>
    <xf numFmtId="164" fontId="63" fillId="24" borderId="0" xfId="59" applyFont="1" applyFill="1" applyAlignment="1">
      <alignment vertical="center"/>
    </xf>
    <xf numFmtId="164" fontId="9" fillId="24" borderId="0" xfId="59" applyFont="1" applyFill="1" applyAlignment="1">
      <alignment vertical="center"/>
    </xf>
    <xf numFmtId="164" fontId="9" fillId="24" borderId="0" xfId="59" applyFont="1" applyFill="1" applyAlignment="1">
      <alignment horizontal="left" vertical="center"/>
    </xf>
    <xf numFmtId="164" fontId="23" fillId="24" borderId="0" xfId="59" applyFont="1" applyFill="1" applyAlignment="1">
      <alignment horizontal="left" vertical="center"/>
    </xf>
    <xf numFmtId="164" fontId="23" fillId="24" borderId="0" xfId="59" applyFont="1" applyFill="1" applyAlignment="1">
      <alignment vertical="center"/>
    </xf>
    <xf numFmtId="164" fontId="56" fillId="24" borderId="111" xfId="59" applyFont="1" applyFill="1" applyBorder="1" applyAlignment="1">
      <alignment vertical="center"/>
    </xf>
    <xf numFmtId="164" fontId="9" fillId="0" borderId="0" xfId="59" applyFont="1" applyAlignment="1">
      <alignment vertical="center"/>
    </xf>
    <xf numFmtId="164" fontId="41" fillId="0" borderId="0" xfId="59" applyAlignment="1" applyProtection="1">
      <alignment vertical="center"/>
      <protection locked="0"/>
    </xf>
    <xf numFmtId="164" fontId="23" fillId="26" borderId="35" xfId="59" applyFont="1" applyFill="1" applyBorder="1" applyAlignment="1">
      <alignment horizontal="center" vertical="center"/>
    </xf>
    <xf numFmtId="0" fontId="23" fillId="24" borderId="0" xfId="0" applyFont="1" applyFill="1"/>
    <xf numFmtId="1" fontId="9" fillId="25" borderId="35" xfId="59" applyNumberFormat="1" applyFont="1" applyFill="1" applyBorder="1" applyAlignment="1" applyProtection="1">
      <alignment vertical="center"/>
      <protection locked="0"/>
    </xf>
    <xf numFmtId="164" fontId="23" fillId="24" borderId="0" xfId="59" applyFont="1" applyFill="1" applyAlignment="1">
      <alignment horizontal="center" vertical="center"/>
    </xf>
    <xf numFmtId="0" fontId="0" fillId="24" borderId="0" xfId="0" applyFill="1" applyAlignment="1">
      <alignment vertical="center"/>
    </xf>
    <xf numFmtId="49" fontId="24" fillId="24" borderId="23" xfId="55" applyNumberFormat="1" applyFont="1" applyFill="1" applyBorder="1" applyAlignment="1" applyProtection="1">
      <alignment horizontal="left" vertical="center"/>
      <protection locked="0"/>
    </xf>
    <xf numFmtId="49" fontId="24" fillId="24" borderId="0" xfId="55" applyNumberFormat="1" applyFont="1" applyFill="1" applyAlignment="1" applyProtection="1">
      <alignment horizontal="left" vertical="center"/>
      <protection locked="0"/>
    </xf>
    <xf numFmtId="1" fontId="41" fillId="0" borderId="0" xfId="59" applyNumberFormat="1" applyAlignment="1">
      <alignment vertical="center"/>
    </xf>
    <xf numFmtId="0" fontId="15" fillId="0" borderId="0" xfId="61" applyAlignment="1" applyProtection="1">
      <alignment vertical="center"/>
      <protection locked="0"/>
    </xf>
    <xf numFmtId="0" fontId="9" fillId="24" borderId="0" xfId="0" applyFont="1" applyFill="1"/>
    <xf numFmtId="1" fontId="9" fillId="25" borderId="35" xfId="0" applyNumberFormat="1" applyFont="1" applyFill="1" applyBorder="1" applyAlignment="1" applyProtection="1">
      <alignment vertical="center"/>
      <protection locked="0"/>
    </xf>
    <xf numFmtId="2" fontId="9" fillId="25" borderId="35" xfId="59" applyNumberFormat="1" applyFont="1" applyFill="1" applyBorder="1" applyAlignment="1" applyProtection="1">
      <alignment vertical="center"/>
      <protection locked="0"/>
    </xf>
    <xf numFmtId="0" fontId="69" fillId="24" borderId="0" xfId="0" applyFont="1" applyFill="1" applyAlignment="1">
      <alignment horizontal="center"/>
    </xf>
    <xf numFmtId="0" fontId="70" fillId="24" borderId="0" xfId="0" applyFont="1" applyFill="1" applyAlignment="1">
      <alignment horizontal="center"/>
    </xf>
    <xf numFmtId="167" fontId="0" fillId="24" borderId="0" xfId="0" applyNumberFormat="1" applyFill="1"/>
    <xf numFmtId="0" fontId="71" fillId="24" borderId="0" xfId="0" applyFont="1" applyFill="1"/>
    <xf numFmtId="0" fontId="65" fillId="24" borderId="0" xfId="0" applyFont="1" applyFill="1"/>
    <xf numFmtId="0" fontId="28" fillId="24" borderId="35" xfId="0" applyFont="1" applyFill="1" applyBorder="1" applyAlignment="1">
      <alignment horizontal="center" wrapText="1"/>
    </xf>
    <xf numFmtId="0" fontId="28" fillId="24" borderId="35" xfId="0" applyFont="1" applyFill="1" applyBorder="1" applyAlignment="1">
      <alignment horizontal="center"/>
    </xf>
    <xf numFmtId="0" fontId="28" fillId="24" borderId="78" xfId="0" applyFont="1" applyFill="1" applyBorder="1" applyAlignment="1">
      <alignment horizontal="center" wrapText="1"/>
    </xf>
    <xf numFmtId="0" fontId="28" fillId="24" borderId="76" xfId="0" applyFont="1" applyFill="1" applyBorder="1" applyAlignment="1">
      <alignment horizontal="center"/>
    </xf>
    <xf numFmtId="0" fontId="19" fillId="24" borderId="61" xfId="0" applyFont="1" applyFill="1" applyBorder="1" applyAlignment="1">
      <alignment horizontal="left"/>
    </xf>
    <xf numFmtId="0" fontId="28" fillId="24" borderId="56" xfId="0" applyFont="1" applyFill="1" applyBorder="1" applyAlignment="1">
      <alignment horizontal="right"/>
    </xf>
    <xf numFmtId="164" fontId="22" fillId="0" borderId="0" xfId="59" applyFont="1" applyAlignment="1">
      <alignment horizontal="center" vertical="center"/>
    </xf>
    <xf numFmtId="3" fontId="0" fillId="0" borderId="125" xfId="0" applyNumberFormat="1" applyBorder="1" applyProtection="1">
      <protection locked="0"/>
    </xf>
    <xf numFmtId="3" fontId="0" fillId="0" borderId="68" xfId="0" applyNumberFormat="1" applyBorder="1" applyProtection="1">
      <protection locked="0"/>
    </xf>
    <xf numFmtId="3" fontId="0" fillId="0" borderId="126" xfId="0" applyNumberFormat="1" applyBorder="1" applyProtection="1">
      <protection locked="0"/>
    </xf>
    <xf numFmtId="164" fontId="73" fillId="24" borderId="0" xfId="59" applyFont="1" applyFill="1" applyAlignment="1">
      <alignment vertical="center"/>
    </xf>
    <xf numFmtId="1" fontId="0" fillId="24" borderId="0" xfId="0" applyNumberFormat="1" applyFill="1"/>
    <xf numFmtId="164" fontId="41" fillId="24" borderId="0" xfId="59" applyFill="1" applyAlignment="1">
      <alignment vertical="center"/>
    </xf>
    <xf numFmtId="0" fontId="15" fillId="24" borderId="0" xfId="61" applyFill="1" applyAlignment="1">
      <alignment vertical="center"/>
    </xf>
    <xf numFmtId="164" fontId="64" fillId="24" borderId="0" xfId="59" applyFont="1" applyFill="1" applyAlignment="1">
      <alignment vertical="center"/>
    </xf>
    <xf numFmtId="164" fontId="41" fillId="24" borderId="0" xfId="59" applyFill="1" applyAlignment="1" applyProtection="1">
      <alignment vertical="center"/>
      <protection locked="0"/>
    </xf>
    <xf numFmtId="1" fontId="41" fillId="0" borderId="0" xfId="59" applyNumberFormat="1" applyAlignment="1" applyProtection="1">
      <alignment vertical="center"/>
      <protection locked="0"/>
    </xf>
    <xf numFmtId="1" fontId="24" fillId="25" borderId="35" xfId="59" applyNumberFormat="1" applyFont="1" applyFill="1" applyBorder="1" applyAlignment="1" applyProtection="1">
      <alignment vertical="center"/>
      <protection locked="0"/>
    </xf>
    <xf numFmtId="3" fontId="19" fillId="24" borderId="35" xfId="0" applyNumberFormat="1" applyFont="1" applyFill="1" applyBorder="1" applyProtection="1">
      <protection locked="0"/>
    </xf>
    <xf numFmtId="3" fontId="19" fillId="24" borderId="78" xfId="0" applyNumberFormat="1" applyFont="1" applyFill="1" applyBorder="1" applyProtection="1">
      <protection locked="0"/>
    </xf>
    <xf numFmtId="3" fontId="19" fillId="24" borderId="76" xfId="0" applyNumberFormat="1" applyFont="1" applyFill="1" applyBorder="1" applyProtection="1">
      <protection locked="0"/>
    </xf>
    <xf numFmtId="3" fontId="19" fillId="24" borderId="78" xfId="0" applyNumberFormat="1" applyFont="1" applyFill="1" applyBorder="1" applyAlignment="1" applyProtection="1">
      <alignment horizontal="right"/>
      <protection locked="0"/>
    </xf>
    <xf numFmtId="3" fontId="19" fillId="24" borderId="51" xfId="0" applyNumberFormat="1" applyFont="1" applyFill="1" applyBorder="1" applyProtection="1">
      <protection locked="0"/>
    </xf>
    <xf numFmtId="3" fontId="19" fillId="24" borderId="127" xfId="0" applyNumberFormat="1" applyFont="1" applyFill="1" applyBorder="1" applyProtection="1">
      <protection locked="0"/>
    </xf>
    <xf numFmtId="3" fontId="19" fillId="24" borderId="128" xfId="0" applyNumberFormat="1" applyFont="1" applyFill="1" applyBorder="1" applyProtection="1">
      <protection locked="0"/>
    </xf>
    <xf numFmtId="168" fontId="19" fillId="24" borderId="65" xfId="0" applyNumberFormat="1" applyFont="1" applyFill="1" applyBorder="1" applyAlignment="1">
      <alignment horizontal="right"/>
    </xf>
    <xf numFmtId="168" fontId="19" fillId="24" borderId="50" xfId="0" applyNumberFormat="1" applyFont="1" applyFill="1" applyBorder="1" applyAlignment="1">
      <alignment horizontal="right"/>
    </xf>
    <xf numFmtId="168" fontId="19" fillId="24" borderId="47" xfId="0" applyNumberFormat="1" applyFont="1" applyFill="1" applyBorder="1" applyAlignment="1">
      <alignment horizontal="right"/>
    </xf>
    <xf numFmtId="3" fontId="3" fillId="0" borderId="97" xfId="64" applyNumberFormat="1" applyFont="1" applyBorder="1" applyProtection="1">
      <protection locked="0"/>
    </xf>
    <xf numFmtId="3" fontId="0" fillId="0" borderId="98" xfId="0" applyNumberFormat="1" applyBorder="1" applyProtection="1">
      <protection locked="0"/>
    </xf>
    <xf numFmtId="3" fontId="3" fillId="0" borderId="47" xfId="64" applyNumberFormat="1" applyFont="1" applyBorder="1" applyProtection="1">
      <protection locked="0"/>
    </xf>
    <xf numFmtId="3" fontId="0" fillId="0" borderId="78" xfId="0" applyNumberFormat="1" applyBorder="1" applyProtection="1">
      <protection locked="0"/>
    </xf>
    <xf numFmtId="3" fontId="0" fillId="0" borderId="85" xfId="0" applyNumberFormat="1" applyBorder="1" applyProtection="1">
      <protection locked="0"/>
    </xf>
    <xf numFmtId="168" fontId="0" fillId="0" borderId="102" xfId="0" applyNumberFormat="1" applyBorder="1"/>
    <xf numFmtId="0" fontId="28" fillId="0" borderId="0" xfId="0" applyFont="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3" fillId="0" borderId="35" xfId="0" applyFont="1" applyBorder="1" applyAlignment="1">
      <alignment horizontal="center" vertical="center" wrapText="1"/>
    </xf>
    <xf numFmtId="0" fontId="25" fillId="0" borderId="35" xfId="0" applyFont="1" applyBorder="1" applyAlignment="1">
      <alignment horizontal="center" vertical="center" wrapText="1"/>
    </xf>
    <xf numFmtId="0" fontId="21" fillId="0" borderId="35" xfId="0" applyFont="1" applyBorder="1" applyAlignment="1">
      <alignment horizontal="center" vertical="center" wrapText="1"/>
    </xf>
    <xf numFmtId="0" fontId="96" fillId="0" borderId="35" xfId="0" applyFont="1" applyBorder="1" applyAlignment="1">
      <alignment horizontal="center" vertical="center" wrapText="1"/>
    </xf>
    <xf numFmtId="170" fontId="3" fillId="0" borderId="35" xfId="0" applyNumberFormat="1" applyFont="1" applyBorder="1" applyAlignment="1">
      <alignment horizontal="center"/>
    </xf>
    <xf numFmtId="170" fontId="3" fillId="0" borderId="35" xfId="32" applyNumberFormat="1" applyFont="1" applyBorder="1" applyAlignment="1"/>
    <xf numFmtId="169" fontId="3" fillId="0" borderId="35" xfId="0" applyNumberFormat="1" applyFont="1" applyBorder="1"/>
    <xf numFmtId="169" fontId="6" fillId="0" borderId="35" xfId="0" applyNumberFormat="1" applyFont="1" applyBorder="1"/>
    <xf numFmtId="169" fontId="97" fillId="0" borderId="35" xfId="0" applyNumberFormat="1" applyFont="1" applyBorder="1"/>
    <xf numFmtId="164" fontId="52" fillId="24" borderId="0" xfId="59" applyFont="1" applyFill="1" applyAlignment="1">
      <alignment vertical="center"/>
    </xf>
    <xf numFmtId="164" fontId="15" fillId="24" borderId="0" xfId="59" applyFont="1" applyFill="1" applyAlignment="1">
      <alignment vertical="center"/>
    </xf>
    <xf numFmtId="164" fontId="52" fillId="24" borderId="111" xfId="59" applyFont="1" applyFill="1" applyBorder="1" applyAlignment="1">
      <alignment vertical="center"/>
    </xf>
    <xf numFmtId="164" fontId="15" fillId="24" borderId="111" xfId="59" applyFont="1" applyFill="1" applyBorder="1" applyAlignment="1">
      <alignment vertical="center"/>
    </xf>
    <xf numFmtId="164" fontId="15" fillId="24" borderId="0" xfId="59" applyFont="1" applyFill="1" applyAlignment="1">
      <alignment horizontal="left" vertical="center"/>
    </xf>
    <xf numFmtId="164" fontId="52" fillId="24" borderId="77" xfId="59" applyFont="1" applyFill="1" applyBorder="1" applyAlignment="1">
      <alignment vertical="center"/>
    </xf>
    <xf numFmtId="164" fontId="15" fillId="24" borderId="77" xfId="59" applyFont="1" applyFill="1" applyBorder="1" applyAlignment="1">
      <alignment vertical="center"/>
    </xf>
    <xf numFmtId="164" fontId="15" fillId="24" borderId="0" xfId="59" applyFont="1" applyFill="1" applyAlignment="1">
      <alignment vertical="top"/>
    </xf>
    <xf numFmtId="164" fontId="15" fillId="25" borderId="35" xfId="59" applyFont="1" applyFill="1" applyBorder="1" applyAlignment="1">
      <alignment vertical="center"/>
    </xf>
    <xf numFmtId="0" fontId="18" fillId="0" borderId="129" xfId="68" applyFont="1" applyBorder="1" applyAlignment="1">
      <alignment horizontal="centerContinuous" vertical="center"/>
    </xf>
    <xf numFmtId="168" fontId="3" fillId="24" borderId="120" xfId="68" applyNumberFormat="1" applyFont="1" applyFill="1" applyBorder="1"/>
    <xf numFmtId="0" fontId="18" fillId="0" borderId="130" xfId="68" applyFont="1" applyBorder="1" applyAlignment="1">
      <alignment horizontal="centerContinuous" vertical="center"/>
    </xf>
    <xf numFmtId="0" fontId="39" fillId="0" borderId="32" xfId="68" applyFont="1" applyBorder="1" applyAlignment="1">
      <alignment horizontal="center"/>
    </xf>
    <xf numFmtId="3" fontId="3" fillId="0" borderId="108" xfId="68" applyNumberFormat="1" applyFont="1" applyBorder="1" applyProtection="1">
      <protection locked="0"/>
    </xf>
    <xf numFmtId="168" fontId="3" fillId="24" borderId="49" xfId="68" applyNumberFormat="1" applyFont="1" applyFill="1" applyBorder="1"/>
    <xf numFmtId="0" fontId="39" fillId="0" borderId="131" xfId="68" applyFont="1" applyBorder="1" applyAlignment="1">
      <alignment horizontal="center"/>
    </xf>
    <xf numFmtId="0" fontId="20" fillId="0" borderId="80" xfId="63" applyFont="1" applyBorder="1" applyAlignment="1">
      <alignment horizontal="center"/>
    </xf>
    <xf numFmtId="0" fontId="20" fillId="0" borderId="132" xfId="63" applyFont="1" applyBorder="1" applyAlignment="1">
      <alignment horizontal="center"/>
    </xf>
    <xf numFmtId="0" fontId="20" fillId="0" borderId="133" xfId="63" applyFont="1" applyBorder="1" applyAlignment="1">
      <alignment horizontal="center"/>
    </xf>
    <xf numFmtId="0" fontId="20" fillId="0" borderId="80" xfId="64" applyFont="1" applyBorder="1" applyAlignment="1">
      <alignment horizontal="center"/>
    </xf>
    <xf numFmtId="0" fontId="20" fillId="0" borderId="132" xfId="64" applyFont="1" applyBorder="1" applyAlignment="1">
      <alignment horizontal="center"/>
    </xf>
    <xf numFmtId="0" fontId="20" fillId="0" borderId="133" xfId="64" applyFont="1" applyBorder="1" applyAlignment="1">
      <alignment horizontal="center"/>
    </xf>
    <xf numFmtId="0" fontId="18" fillId="0" borderId="112" xfId="0" applyFont="1" applyBorder="1" applyAlignment="1">
      <alignment horizontal="center" vertical="center" wrapText="1"/>
    </xf>
    <xf numFmtId="164" fontId="100" fillId="24" borderId="0" xfId="59" applyFont="1" applyFill="1" applyAlignment="1">
      <alignment vertical="center"/>
    </xf>
    <xf numFmtId="49" fontId="15" fillId="25" borderId="61" xfId="59" applyNumberFormat="1" applyFont="1" applyFill="1" applyBorder="1" applyAlignment="1" applyProtection="1">
      <alignment horizontal="left" vertical="center"/>
      <protection locked="0"/>
    </xf>
    <xf numFmtId="49" fontId="15" fillId="25" borderId="35" xfId="59" applyNumberFormat="1" applyFont="1" applyFill="1" applyBorder="1" applyAlignment="1" applyProtection="1">
      <alignment horizontal="left" vertical="center"/>
      <protection locked="0"/>
    </xf>
    <xf numFmtId="49" fontId="15" fillId="25" borderId="50" xfId="55" applyNumberFormat="1" applyFont="1" applyFill="1" applyBorder="1" applyAlignment="1" applyProtection="1">
      <alignment horizontal="left" vertical="center"/>
      <protection locked="0"/>
    </xf>
    <xf numFmtId="49" fontId="15" fillId="25" borderId="61" xfId="0" applyNumberFormat="1" applyFont="1" applyFill="1" applyBorder="1" applyAlignment="1" applyProtection="1">
      <alignment horizontal="left" vertical="center"/>
      <protection locked="0"/>
    </xf>
    <xf numFmtId="49" fontId="15" fillId="25" borderId="35" xfId="55" applyNumberFormat="1" applyFont="1" applyFill="1" applyBorder="1" applyAlignment="1" applyProtection="1">
      <alignment horizontal="left" vertical="center"/>
      <protection locked="0"/>
    </xf>
    <xf numFmtId="49" fontId="8" fillId="25" borderId="58" xfId="22" applyNumberFormat="1" applyFill="1" applyBorder="1" applyAlignment="1" applyProtection="1">
      <alignment horizontal="left" vertical="center"/>
      <protection locked="0"/>
    </xf>
    <xf numFmtId="49" fontId="15" fillId="25" borderId="35" xfId="0" applyNumberFormat="1" applyFont="1" applyFill="1" applyBorder="1" applyAlignment="1" applyProtection="1">
      <alignment horizontal="left"/>
      <protection locked="0"/>
    </xf>
    <xf numFmtId="164" fontId="9" fillId="24" borderId="0" xfId="59" applyFont="1" applyFill="1" applyAlignment="1">
      <alignment vertical="center" wrapText="1"/>
    </xf>
    <xf numFmtId="0" fontId="13" fillId="0" borderId="69" xfId="0" applyFont="1" applyBorder="1" applyAlignment="1">
      <alignment horizontal="center" vertical="center" wrapText="1"/>
    </xf>
    <xf numFmtId="0" fontId="10" fillId="0" borderId="69" xfId="0" applyFont="1" applyBorder="1" applyAlignment="1">
      <alignment horizontal="center" wrapText="1"/>
    </xf>
    <xf numFmtId="0" fontId="3" fillId="0" borderId="69" xfId="0" applyFont="1" applyBorder="1" applyAlignment="1">
      <alignment horizontal="center"/>
    </xf>
    <xf numFmtId="0" fontId="3" fillId="0" borderId="134" xfId="0" applyFont="1" applyBorder="1" applyAlignment="1">
      <alignment horizontal="left"/>
    </xf>
    <xf numFmtId="3" fontId="3" fillId="24" borderId="51" xfId="0" applyNumberFormat="1" applyFont="1" applyFill="1" applyBorder="1"/>
    <xf numFmtId="0" fontId="3" fillId="0" borderId="135" xfId="0" applyFont="1" applyBorder="1" applyAlignment="1">
      <alignment horizontal="center"/>
    </xf>
    <xf numFmtId="0" fontId="3" fillId="0" borderId="103" xfId="68" applyFont="1" applyBorder="1" applyAlignment="1">
      <alignment horizontal="center"/>
    </xf>
    <xf numFmtId="0" fontId="20" fillId="0" borderId="112" xfId="0" applyFont="1" applyBorder="1" applyAlignment="1">
      <alignment horizontal="center" vertical="center" wrapText="1"/>
    </xf>
    <xf numFmtId="164" fontId="23" fillId="24" borderId="0" xfId="59" applyFont="1" applyFill="1" applyAlignment="1">
      <alignment horizontal="left" vertical="center" wrapText="1"/>
    </xf>
    <xf numFmtId="0" fontId="11" fillId="0" borderId="35" xfId="0" applyFont="1" applyBorder="1" applyAlignment="1">
      <alignment horizontal="center" vertical="center" wrapText="1"/>
    </xf>
    <xf numFmtId="0" fontId="3" fillId="0" borderId="44" xfId="0" applyFont="1" applyBorder="1" applyAlignment="1">
      <alignment horizontal="centerContinuous" vertical="center" wrapText="1"/>
    </xf>
    <xf numFmtId="0" fontId="36" fillId="0" borderId="35" xfId="0" applyFont="1" applyBorder="1"/>
    <xf numFmtId="0" fontId="141" fillId="0" borderId="35" xfId="0" applyFont="1" applyBorder="1"/>
    <xf numFmtId="164" fontId="52" fillId="30" borderId="0" xfId="59" applyFont="1" applyFill="1" applyAlignment="1">
      <alignment vertical="center"/>
    </xf>
    <xf numFmtId="164" fontId="60" fillId="30" borderId="0" xfId="59" applyFont="1" applyFill="1" applyAlignment="1">
      <alignment vertical="center"/>
    </xf>
    <xf numFmtId="164" fontId="60" fillId="31" borderId="35" xfId="59" applyFont="1" applyFill="1" applyBorder="1" applyAlignment="1">
      <alignment vertical="center"/>
    </xf>
    <xf numFmtId="1" fontId="9" fillId="31" borderId="35" xfId="59" applyNumberFormat="1" applyFont="1" applyFill="1" applyBorder="1" applyAlignment="1">
      <alignment vertical="center"/>
    </xf>
    <xf numFmtId="1" fontId="9" fillId="30" borderId="0" xfId="59" applyNumberFormat="1" applyFont="1" applyFill="1" applyAlignment="1">
      <alignment vertical="center"/>
    </xf>
    <xf numFmtId="0" fontId="10" fillId="0" borderId="9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3" fillId="0" borderId="54" xfId="0" applyFont="1" applyBorder="1" applyAlignment="1">
      <alignment horizontal="center"/>
    </xf>
    <xf numFmtId="0" fontId="3" fillId="0" borderId="40" xfId="0" applyFont="1" applyBorder="1" applyAlignment="1">
      <alignment horizontal="justify" wrapText="1"/>
    </xf>
    <xf numFmtId="0" fontId="3" fillId="0" borderId="48" xfId="0" applyFont="1" applyBorder="1" applyAlignment="1">
      <alignment horizontal="justify" wrapText="1"/>
    </xf>
    <xf numFmtId="164" fontId="60" fillId="24" borderId="123" xfId="59" applyFont="1" applyFill="1" applyBorder="1" applyAlignment="1">
      <alignment horizontal="left" vertical="center"/>
    </xf>
    <xf numFmtId="164" fontId="104" fillId="24" borderId="0" xfId="59" applyFont="1" applyFill="1" applyAlignment="1">
      <alignment vertical="center"/>
    </xf>
    <xf numFmtId="0" fontId="3" fillId="0" borderId="134" xfId="0" applyFont="1" applyBorder="1" applyAlignment="1">
      <alignment horizontal="justify" wrapText="1"/>
    </xf>
    <xf numFmtId="164" fontId="23" fillId="0" borderId="0" xfId="59" applyFont="1" applyAlignment="1">
      <alignment vertical="center" wrapText="1"/>
    </xf>
    <xf numFmtId="0" fontId="9" fillId="0" borderId="0" xfId="57" applyFont="1" applyAlignment="1">
      <alignment vertical="center"/>
    </xf>
    <xf numFmtId="164" fontId="9" fillId="0" borderId="0" xfId="59" applyFont="1" applyAlignment="1">
      <alignment horizontal="right" vertical="center"/>
    </xf>
    <xf numFmtId="164" fontId="93" fillId="0" borderId="0" xfId="59" applyFont="1" applyAlignment="1">
      <alignment horizontal="left" vertical="center"/>
    </xf>
    <xf numFmtId="164" fontId="93" fillId="0" borderId="0" xfId="59" applyFont="1" applyAlignment="1">
      <alignment horizontal="right" vertical="center"/>
    </xf>
    <xf numFmtId="164" fontId="93" fillId="0" borderId="0" xfId="59" applyFont="1" applyAlignment="1">
      <alignment vertical="center"/>
    </xf>
    <xf numFmtId="0" fontId="3" fillId="0" borderId="77" xfId="0" applyFont="1" applyBorder="1" applyAlignment="1">
      <alignment horizontal="centerContinuous" vertical="center"/>
    </xf>
    <xf numFmtId="0" fontId="3" fillId="0" borderId="84" xfId="0" applyFont="1" applyBorder="1" applyAlignment="1">
      <alignment horizontal="centerContinuous" vertical="center"/>
    </xf>
    <xf numFmtId="1" fontId="15" fillId="26" borderId="35" xfId="59" applyNumberFormat="1" applyFont="1" applyFill="1" applyBorder="1" applyAlignment="1">
      <alignment vertical="center"/>
    </xf>
    <xf numFmtId="164" fontId="61" fillId="0" borderId="77" xfId="59" applyFont="1" applyBorder="1" applyAlignment="1">
      <alignment vertical="center" wrapText="1"/>
    </xf>
    <xf numFmtId="164" fontId="105" fillId="0" borderId="77" xfId="59" applyFont="1" applyBorder="1" applyAlignment="1">
      <alignment vertical="center" wrapText="1"/>
    </xf>
    <xf numFmtId="0" fontId="10" fillId="0" borderId="59" xfId="0" applyFont="1" applyBorder="1" applyAlignment="1">
      <alignment horizontal="center" vertical="center" wrapText="1"/>
    </xf>
    <xf numFmtId="0" fontId="6" fillId="0" borderId="69" xfId="0" applyFont="1" applyBorder="1" applyAlignment="1">
      <alignment horizontal="center" wrapText="1"/>
    </xf>
    <xf numFmtId="0" fontId="6" fillId="0" borderId="101" xfId="0" applyFont="1" applyBorder="1" applyAlignment="1">
      <alignment horizontal="center" wrapText="1"/>
    </xf>
    <xf numFmtId="0" fontId="6" fillId="0" borderId="135" xfId="0" applyFont="1" applyBorder="1" applyAlignment="1">
      <alignment horizontal="center" wrapText="1"/>
    </xf>
    <xf numFmtId="164" fontId="105" fillId="0" borderId="129" xfId="59" applyFont="1" applyBorder="1" applyAlignment="1">
      <alignment vertical="center" wrapText="1"/>
    </xf>
    <xf numFmtId="3" fontId="14" fillId="0" borderId="78" xfId="64" applyNumberFormat="1" applyFont="1" applyBorder="1" applyProtection="1">
      <protection locked="0"/>
    </xf>
    <xf numFmtId="3" fontId="14" fillId="0" borderId="76" xfId="64" applyNumberFormat="1" applyFont="1" applyBorder="1" applyProtection="1">
      <protection locked="0"/>
    </xf>
    <xf numFmtId="3" fontId="14" fillId="0" borderId="139" xfId="64" applyNumberFormat="1" applyFont="1" applyBorder="1" applyProtection="1">
      <protection locked="0"/>
    </xf>
    <xf numFmtId="3" fontId="14" fillId="0" borderId="58" xfId="64" applyNumberFormat="1" applyFont="1" applyBorder="1" applyProtection="1">
      <protection locked="0"/>
    </xf>
    <xf numFmtId="3" fontId="3" fillId="0" borderId="35" xfId="0" applyNumberFormat="1" applyFont="1" applyBorder="1" applyAlignment="1">
      <alignment horizontal="center"/>
    </xf>
    <xf numFmtId="3" fontId="3" fillId="0" borderId="54" xfId="0" applyNumberFormat="1" applyFont="1" applyBorder="1" applyAlignment="1">
      <alignment horizontal="center"/>
    </xf>
    <xf numFmtId="3" fontId="14" fillId="0" borderId="35" xfId="32" applyNumberFormat="1" applyFont="1" applyBorder="1" applyAlignment="1"/>
    <xf numFmtId="0" fontId="142" fillId="0" borderId="0" xfId="0" applyFont="1" applyAlignment="1">
      <alignment horizontal="left" vertical="top"/>
    </xf>
    <xf numFmtId="49" fontId="15" fillId="0" borderId="35" xfId="59" applyNumberFormat="1" applyFont="1" applyBorder="1" applyAlignment="1" applyProtection="1">
      <alignment horizontal="left" vertical="center"/>
      <protection locked="0"/>
    </xf>
    <xf numFmtId="49" fontId="8" fillId="0" borderId="58" xfId="22" applyNumberFormat="1" applyFill="1" applyBorder="1" applyAlignment="1" applyProtection="1">
      <alignment horizontal="left" vertical="center"/>
      <protection locked="0"/>
    </xf>
    <xf numFmtId="49" fontId="15" fillId="0" borderId="35" xfId="0" applyNumberFormat="1" applyFont="1" applyBorder="1" applyAlignment="1" applyProtection="1">
      <alignment horizontal="left"/>
      <protection locked="0"/>
    </xf>
    <xf numFmtId="0" fontId="3" fillId="0" borderId="35" xfId="0" applyFont="1" applyBorder="1" applyAlignment="1">
      <alignment horizontal="justify" vertical="center" wrapText="1"/>
    </xf>
    <xf numFmtId="0" fontId="6" fillId="32" borderId="71" xfId="0" applyFont="1" applyFill="1" applyBorder="1" applyAlignment="1">
      <alignment horizontal="center" vertical="center"/>
    </xf>
    <xf numFmtId="0" fontId="13" fillId="32" borderId="72" xfId="0" applyFont="1" applyFill="1" applyBorder="1" applyAlignment="1">
      <alignment horizontal="center" vertical="center" wrapText="1"/>
    </xf>
    <xf numFmtId="0" fontId="6" fillId="32" borderId="73" xfId="0" applyFont="1" applyFill="1" applyBorder="1" applyAlignment="1">
      <alignment horizontal="center" vertical="center" wrapText="1"/>
    </xf>
    <xf numFmtId="0" fontId="23" fillId="0" borderId="71" xfId="0" applyFont="1" applyBorder="1" applyAlignment="1">
      <alignment horizontal="center" vertical="center" wrapText="1"/>
    </xf>
    <xf numFmtId="3" fontId="23" fillId="0" borderId="72" xfId="0" applyNumberFormat="1" applyFont="1" applyBorder="1" applyAlignment="1">
      <alignment vertical="center"/>
    </xf>
    <xf numFmtId="0" fontId="0" fillId="0" borderId="115" xfId="0" applyBorder="1"/>
    <xf numFmtId="0" fontId="0" fillId="0" borderId="119" xfId="0" applyBorder="1"/>
    <xf numFmtId="0" fontId="9" fillId="32" borderId="73" xfId="0" applyFont="1" applyFill="1" applyBorder="1" applyAlignment="1">
      <alignment horizontal="center" vertical="center" wrapText="1"/>
    </xf>
    <xf numFmtId="0" fontId="9" fillId="32" borderId="73" xfId="0" applyFont="1" applyFill="1" applyBorder="1" applyAlignment="1">
      <alignment horizontal="center" vertical="center"/>
    </xf>
    <xf numFmtId="0" fontId="143" fillId="0" borderId="0" xfId="0" applyFont="1"/>
    <xf numFmtId="4" fontId="3" fillId="0" borderId="48" xfId="0" applyNumberFormat="1" applyFont="1" applyBorder="1" applyAlignment="1">
      <alignment horizontal="justify"/>
    </xf>
    <xf numFmtId="0" fontId="3" fillId="0" borderId="48" xfId="0" applyFont="1" applyBorder="1" applyAlignment="1">
      <alignment horizontal="justify"/>
    </xf>
    <xf numFmtId="164" fontId="15" fillId="0" borderId="0" xfId="59" applyFont="1" applyAlignment="1">
      <alignment horizontal="left" vertical="center"/>
    </xf>
    <xf numFmtId="164" fontId="15" fillId="0" borderId="0" xfId="59" applyFont="1" applyAlignment="1">
      <alignment vertical="center"/>
    </xf>
    <xf numFmtId="164" fontId="5" fillId="0" borderId="35" xfId="59" applyFont="1" applyBorder="1" applyAlignment="1">
      <alignment horizontal="center" vertical="center"/>
    </xf>
    <xf numFmtId="164" fontId="15" fillId="24" borderId="0" xfId="59" applyFont="1" applyFill="1" applyAlignment="1">
      <alignment vertical="center" wrapText="1"/>
    </xf>
    <xf numFmtId="164" fontId="15" fillId="30" borderId="0" xfId="59" applyFont="1" applyFill="1" applyAlignment="1">
      <alignment vertical="center"/>
    </xf>
    <xf numFmtId="0" fontId="3" fillId="0" borderId="0" xfId="0" applyFont="1" applyAlignment="1">
      <alignment horizontal="center" vertical="top"/>
    </xf>
    <xf numFmtId="0" fontId="39" fillId="0" borderId="0" xfId="0" applyFont="1" applyAlignment="1">
      <alignment horizontal="center" vertical="top"/>
    </xf>
    <xf numFmtId="168" fontId="3" fillId="33" borderId="118" xfId="0" applyNumberFormat="1" applyFont="1" applyFill="1" applyBorder="1"/>
    <xf numFmtId="168" fontId="3" fillId="33" borderId="119" xfId="0" applyNumberFormat="1" applyFont="1" applyFill="1" applyBorder="1"/>
    <xf numFmtId="168" fontId="3" fillId="33" borderId="48" xfId="0" applyNumberFormat="1" applyFont="1" applyFill="1" applyBorder="1"/>
    <xf numFmtId="168" fontId="3" fillId="33" borderId="69" xfId="0" applyNumberFormat="1" applyFont="1" applyFill="1" applyBorder="1"/>
    <xf numFmtId="168" fontId="3" fillId="33" borderId="134" xfId="0" applyNumberFormat="1" applyFont="1" applyFill="1" applyBorder="1"/>
    <xf numFmtId="168" fontId="3" fillId="33" borderId="135" xfId="0" applyNumberFormat="1" applyFont="1" applyFill="1" applyBorder="1"/>
    <xf numFmtId="168" fontId="3" fillId="33" borderId="74" xfId="0" applyNumberFormat="1" applyFont="1" applyFill="1" applyBorder="1"/>
    <xf numFmtId="168" fontId="3" fillId="33" borderId="140" xfId="0" applyNumberFormat="1" applyFont="1" applyFill="1" applyBorder="1"/>
    <xf numFmtId="0" fontId="3" fillId="33" borderId="38" xfId="0" applyFont="1" applyFill="1" applyBorder="1"/>
    <xf numFmtId="0" fontId="3" fillId="33" borderId="36" xfId="0" applyFont="1" applyFill="1" applyBorder="1"/>
    <xf numFmtId="0" fontId="6" fillId="33" borderId="141" xfId="0" applyFont="1" applyFill="1" applyBorder="1" applyAlignment="1">
      <alignment horizontal="centerContinuous" vertical="center" wrapText="1"/>
    </xf>
    <xf numFmtId="0" fontId="6" fillId="33" borderId="44" xfId="0" applyFont="1" applyFill="1" applyBorder="1" applyAlignment="1">
      <alignment horizontal="centerContinuous" vertical="center" wrapText="1"/>
    </xf>
    <xf numFmtId="0" fontId="39" fillId="33" borderId="22" xfId="0" applyFont="1" applyFill="1" applyBorder="1" applyAlignment="1">
      <alignment horizontal="center"/>
    </xf>
    <xf numFmtId="0" fontId="39" fillId="33" borderId="41" xfId="0" applyFont="1" applyFill="1" applyBorder="1" applyAlignment="1">
      <alignment horizontal="center"/>
    </xf>
    <xf numFmtId="0" fontId="144" fillId="0" borderId="0" xfId="0" applyFont="1" applyAlignment="1">
      <alignment horizontal="center" vertical="center"/>
    </xf>
    <xf numFmtId="1" fontId="15" fillId="30" borderId="0" xfId="59" applyNumberFormat="1" applyFont="1" applyFill="1" applyAlignment="1">
      <alignment vertical="center"/>
    </xf>
    <xf numFmtId="1" fontId="0" fillId="0" borderId="0" xfId="0" applyNumberFormat="1"/>
    <xf numFmtId="0" fontId="2" fillId="0" borderId="0" xfId="0" applyFont="1" applyAlignment="1">
      <alignment horizontal="right" vertical="top"/>
    </xf>
    <xf numFmtId="0" fontId="23" fillId="0" borderId="0" xfId="0" applyFont="1" applyAlignment="1">
      <alignment wrapText="1"/>
    </xf>
    <xf numFmtId="0" fontId="15" fillId="0" borderId="118" xfId="0" applyFont="1" applyBorder="1" applyAlignment="1">
      <alignment horizontal="left" vertical="center" wrapText="1"/>
    </xf>
    <xf numFmtId="3" fontId="3" fillId="24" borderId="115" xfId="0" applyNumberFormat="1" applyFont="1" applyFill="1" applyBorder="1" applyAlignment="1">
      <alignment horizontal="center" vertical="center"/>
    </xf>
    <xf numFmtId="0" fontId="15" fillId="0" borderId="48" xfId="0" applyFont="1" applyBorder="1" applyAlignment="1">
      <alignment horizontal="left" vertical="center" wrapText="1"/>
    </xf>
    <xf numFmtId="3" fontId="3" fillId="24" borderId="35" xfId="0" applyNumberFormat="1" applyFont="1" applyFill="1" applyBorder="1" applyAlignment="1">
      <alignment horizontal="center" vertical="center"/>
    </xf>
    <xf numFmtId="0" fontId="15" fillId="0" borderId="134" xfId="0" applyFont="1" applyBorder="1" applyAlignment="1">
      <alignment horizontal="left" vertical="center" wrapText="1"/>
    </xf>
    <xf numFmtId="3" fontId="3" fillId="24" borderId="51" xfId="0" applyNumberFormat="1" applyFont="1" applyFill="1" applyBorder="1" applyAlignment="1">
      <alignment horizontal="center" vertical="center"/>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3" fontId="3" fillId="24" borderId="50" xfId="0" applyNumberFormat="1" applyFont="1" applyFill="1" applyBorder="1" applyAlignment="1">
      <alignment horizontal="center" vertical="center"/>
    </xf>
    <xf numFmtId="3" fontId="3" fillId="0" borderId="50" xfId="0" applyNumberFormat="1" applyFont="1" applyBorder="1" applyAlignment="1">
      <alignment horizontal="center" vertical="center"/>
    </xf>
    <xf numFmtId="3" fontId="3" fillId="0" borderId="51" xfId="0" applyNumberFormat="1" applyFont="1" applyBorder="1" applyAlignment="1">
      <alignment horizontal="center" vertical="center"/>
    </xf>
    <xf numFmtId="3" fontId="15" fillId="0" borderId="35" xfId="0" applyNumberFormat="1" applyFont="1" applyBorder="1" applyAlignment="1">
      <alignment vertical="center"/>
    </xf>
    <xf numFmtId="3" fontId="15" fillId="0" borderId="50" xfId="0" applyNumberFormat="1" applyFont="1" applyBorder="1" applyProtection="1">
      <protection locked="0"/>
    </xf>
    <xf numFmtId="3" fontId="15" fillId="0" borderId="35" xfId="0" applyNumberFormat="1" applyFont="1" applyBorder="1" applyProtection="1">
      <protection locked="0"/>
    </xf>
    <xf numFmtId="3" fontId="15" fillId="0" borderId="51" xfId="0" applyNumberFormat="1" applyFont="1" applyBorder="1" applyAlignment="1">
      <alignment vertical="center"/>
    </xf>
    <xf numFmtId="3" fontId="15" fillId="0" borderId="51" xfId="0" applyNumberFormat="1" applyFont="1" applyBorder="1" applyProtection="1">
      <protection locked="0"/>
    </xf>
    <xf numFmtId="0" fontId="6" fillId="32" borderId="72" xfId="0" applyFont="1" applyFill="1" applyBorder="1" applyAlignment="1">
      <alignment horizontal="center" vertical="center" wrapText="1"/>
    </xf>
    <xf numFmtId="167" fontId="41" fillId="24" borderId="123" xfId="59" applyNumberFormat="1" applyFill="1" applyBorder="1" applyAlignment="1">
      <alignment horizontal="left" vertical="center"/>
    </xf>
    <xf numFmtId="167" fontId="41" fillId="24" borderId="124" xfId="59" applyNumberFormat="1" applyFill="1" applyBorder="1" applyAlignment="1">
      <alignment horizontal="left" vertical="center"/>
    </xf>
    <xf numFmtId="164" fontId="41" fillId="24" borderId="123" xfId="59" applyFill="1" applyBorder="1" applyAlignment="1">
      <alignment horizontal="left" vertical="center"/>
    </xf>
    <xf numFmtId="164" fontId="9" fillId="24" borderId="123" xfId="59" applyFont="1" applyFill="1" applyBorder="1" applyAlignment="1">
      <alignment horizontal="left" vertical="center"/>
    </xf>
    <xf numFmtId="0" fontId="0" fillId="24" borderId="123" xfId="0" applyFill="1" applyBorder="1" applyAlignment="1">
      <alignment horizontal="left" vertical="center"/>
    </xf>
    <xf numFmtId="164" fontId="64" fillId="24" borderId="123" xfId="59" applyFont="1" applyFill="1" applyBorder="1" applyAlignment="1">
      <alignment horizontal="left" vertical="center" wrapText="1"/>
    </xf>
    <xf numFmtId="164" fontId="64" fillId="24" borderId="123" xfId="59" applyFont="1" applyFill="1" applyBorder="1" applyAlignment="1">
      <alignment horizontal="left" vertical="center"/>
    </xf>
    <xf numFmtId="0" fontId="60" fillId="30" borderId="123" xfId="0" applyFont="1" applyFill="1" applyBorder="1" applyAlignment="1">
      <alignment horizontal="left" vertical="center"/>
    </xf>
    <xf numFmtId="164" fontId="41" fillId="24" borderId="57" xfId="59" applyFill="1" applyBorder="1" applyAlignment="1">
      <alignment horizontal="left" vertical="center"/>
    </xf>
    <xf numFmtId="164" fontId="41" fillId="24" borderId="0" xfId="59" applyFill="1" applyAlignment="1">
      <alignment horizontal="left" vertical="center"/>
    </xf>
    <xf numFmtId="164" fontId="64" fillId="30" borderId="123" xfId="59" applyFont="1" applyFill="1" applyBorder="1" applyAlignment="1">
      <alignment horizontal="left" vertical="center" wrapText="1"/>
    </xf>
    <xf numFmtId="164" fontId="23" fillId="30" borderId="0" xfId="59" applyFont="1" applyFill="1" applyAlignment="1">
      <alignment horizontal="left" vertical="center" wrapText="1"/>
    </xf>
    <xf numFmtId="164" fontId="15" fillId="30" borderId="0" xfId="59" applyFont="1" applyFill="1" applyAlignment="1">
      <alignment vertical="center" wrapText="1"/>
    </xf>
    <xf numFmtId="164" fontId="60" fillId="24" borderId="23" xfId="59" applyFont="1" applyFill="1" applyBorder="1" applyAlignment="1">
      <alignment horizontal="left" vertical="center"/>
    </xf>
    <xf numFmtId="0" fontId="60" fillId="30" borderId="123" xfId="37" applyFont="1" applyFill="1" applyBorder="1" applyAlignment="1">
      <alignment horizontal="left" vertical="center"/>
    </xf>
    <xf numFmtId="164" fontId="15" fillId="25" borderId="54" xfId="59" applyFont="1" applyFill="1" applyBorder="1" applyAlignment="1">
      <alignment vertical="center"/>
    </xf>
    <xf numFmtId="164" fontId="64" fillId="24" borderId="124" xfId="59" applyFont="1" applyFill="1" applyBorder="1" applyAlignment="1">
      <alignment horizontal="left" vertical="center"/>
    </xf>
    <xf numFmtId="0" fontId="109"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5" fillId="0" borderId="50" xfId="0" applyFont="1" applyBorder="1" applyAlignment="1">
      <alignment horizontal="center"/>
    </xf>
    <xf numFmtId="0" fontId="111" fillId="0" borderId="0" xfId="0" applyFont="1" applyAlignment="1">
      <alignment horizontal="left" vertical="center"/>
    </xf>
    <xf numFmtId="0" fontId="58" fillId="0" borderId="0" xfId="0" applyFont="1" applyAlignment="1">
      <alignment horizontal="center" vertical="center" wrapText="1"/>
    </xf>
    <xf numFmtId="3" fontId="3" fillId="0" borderId="35" xfId="0" quotePrefix="1" applyNumberFormat="1" applyFont="1" applyBorder="1"/>
    <xf numFmtId="0" fontId="3" fillId="0" borderId="39" xfId="0" applyFont="1" applyBorder="1" applyAlignment="1">
      <alignment horizontal="justify"/>
    </xf>
    <xf numFmtId="1" fontId="111" fillId="0" borderId="0" xfId="0" applyNumberFormat="1" applyFont="1" applyAlignment="1">
      <alignment vertical="center"/>
    </xf>
    <xf numFmtId="40" fontId="3" fillId="24" borderId="115" xfId="32" applyFont="1" applyFill="1" applyBorder="1" applyAlignment="1">
      <alignment horizontal="center"/>
    </xf>
    <xf numFmtId="40" fontId="3" fillId="24" borderId="35" xfId="32" applyFont="1" applyFill="1" applyBorder="1" applyAlignment="1">
      <alignment horizontal="center"/>
    </xf>
    <xf numFmtId="40" fontId="3" fillId="24" borderId="51" xfId="32" applyFont="1" applyFill="1" applyBorder="1" applyAlignment="1">
      <alignment horizontal="center"/>
    </xf>
    <xf numFmtId="164" fontId="113" fillId="24" borderId="0" xfId="59" applyFont="1" applyFill="1" applyAlignment="1">
      <alignment vertical="center"/>
    </xf>
    <xf numFmtId="0" fontId="145" fillId="0" borderId="0" xfId="0" applyFont="1"/>
    <xf numFmtId="0" fontId="146" fillId="0" borderId="0" xfId="0" applyFont="1"/>
    <xf numFmtId="0" fontId="145" fillId="0" borderId="0" xfId="63" applyFont="1"/>
    <xf numFmtId="0" fontId="145" fillId="0" borderId="0" xfId="64" applyFont="1"/>
    <xf numFmtId="0" fontId="145" fillId="0" borderId="0" xfId="65" applyFont="1"/>
    <xf numFmtId="0" fontId="145" fillId="0" borderId="0" xfId="66" applyFont="1"/>
    <xf numFmtId="0" fontId="147" fillId="0" borderId="0" xfId="67" applyFont="1"/>
    <xf numFmtId="168" fontId="3" fillId="24" borderId="98" xfId="68" applyNumberFormat="1" applyFont="1" applyFill="1" applyBorder="1"/>
    <xf numFmtId="168" fontId="3" fillId="24" borderId="97" xfId="68" applyNumberFormat="1" applyFont="1" applyFill="1" applyBorder="1"/>
    <xf numFmtId="0" fontId="145" fillId="0" borderId="0" xfId="68" applyFont="1"/>
    <xf numFmtId="0" fontId="6" fillId="34" borderId="46" xfId="63" applyFont="1" applyFill="1" applyBorder="1" applyAlignment="1">
      <alignment horizontal="center"/>
    </xf>
    <xf numFmtId="0" fontId="6" fillId="30" borderId="46" xfId="63" applyFont="1" applyFill="1" applyBorder="1" applyAlignment="1">
      <alignment horizontal="center"/>
    </xf>
    <xf numFmtId="0" fontId="6" fillId="34" borderId="86" xfId="63" applyFont="1" applyFill="1" applyBorder="1" applyAlignment="1">
      <alignment horizontal="center"/>
    </xf>
    <xf numFmtId="3" fontId="15" fillId="24" borderId="35" xfId="0" applyNumberFormat="1" applyFont="1" applyFill="1" applyBorder="1" applyProtection="1">
      <protection locked="0"/>
    </xf>
    <xf numFmtId="0" fontId="5" fillId="0" borderId="71" xfId="0" applyFont="1" applyBorder="1" applyAlignment="1">
      <alignment horizontal="right" vertical="center"/>
    </xf>
    <xf numFmtId="3" fontId="15" fillId="24" borderId="48" xfId="0" applyNumberFormat="1" applyFont="1" applyFill="1" applyBorder="1" applyProtection="1">
      <protection locked="0"/>
    </xf>
    <xf numFmtId="3" fontId="15" fillId="24" borderId="69" xfId="0" applyNumberFormat="1" applyFont="1" applyFill="1" applyBorder="1" applyProtection="1">
      <protection locked="0"/>
    </xf>
    <xf numFmtId="3" fontId="15" fillId="24" borderId="101" xfId="0" applyNumberFormat="1" applyFont="1" applyFill="1" applyBorder="1" applyProtection="1">
      <protection locked="0"/>
    </xf>
    <xf numFmtId="0" fontId="23" fillId="24" borderId="0" xfId="0" applyFont="1" applyFill="1" applyAlignment="1">
      <alignment horizontal="center" vertical="center" wrapText="1"/>
    </xf>
    <xf numFmtId="3" fontId="15" fillId="24" borderId="0" xfId="0" applyNumberFormat="1" applyFont="1" applyFill="1" applyProtection="1">
      <protection locked="0"/>
    </xf>
    <xf numFmtId="171" fontId="15" fillId="0" borderId="0" xfId="32" applyNumberFormat="1" applyFont="1" applyFill="1" applyBorder="1" applyAlignment="1"/>
    <xf numFmtId="0" fontId="114" fillId="0" borderId="48" xfId="0" applyFont="1" applyBorder="1" applyAlignment="1">
      <alignment horizontal="center"/>
    </xf>
    <xf numFmtId="0" fontId="114" fillId="0" borderId="35" xfId="0" applyFont="1" applyBorder="1" applyAlignment="1">
      <alignment horizontal="center"/>
    </xf>
    <xf numFmtId="0" fontId="114" fillId="0" borderId="69" xfId="0" applyFont="1" applyBorder="1" applyAlignment="1">
      <alignment horizontal="center"/>
    </xf>
    <xf numFmtId="0" fontId="114" fillId="0" borderId="0" xfId="0" applyFont="1" applyAlignment="1">
      <alignment horizontal="center"/>
    </xf>
    <xf numFmtId="1" fontId="11" fillId="0" borderId="48" xfId="0" applyNumberFormat="1" applyFont="1" applyBorder="1" applyAlignment="1">
      <alignment horizontal="center" vertical="center" wrapText="1"/>
    </xf>
    <xf numFmtId="0" fontId="11" fillId="0" borderId="69" xfId="0" applyFont="1" applyBorder="1" applyAlignment="1">
      <alignment horizontal="center" vertical="center" wrapText="1"/>
    </xf>
    <xf numFmtId="0" fontId="11" fillId="0" borderId="48" xfId="0" applyFont="1" applyBorder="1" applyAlignment="1">
      <alignment horizontal="center" vertical="center" wrapText="1"/>
    </xf>
    <xf numFmtId="0" fontId="23" fillId="0" borderId="118" xfId="0" applyFont="1" applyBorder="1" applyAlignment="1">
      <alignment horizontal="center" vertical="center"/>
    </xf>
    <xf numFmtId="0" fontId="23" fillId="0" borderId="119" xfId="0" applyFont="1" applyBorder="1" applyAlignment="1">
      <alignment horizontal="center" vertical="center" wrapText="1"/>
    </xf>
    <xf numFmtId="0" fontId="15" fillId="0" borderId="48" xfId="0" applyFont="1" applyBorder="1" applyAlignment="1">
      <alignment horizontal="centerContinuous"/>
    </xf>
    <xf numFmtId="0" fontId="101" fillId="0" borderId="69" xfId="0" applyFont="1" applyBorder="1" applyAlignment="1">
      <alignment horizontal="center"/>
    </xf>
    <xf numFmtId="0" fontId="10" fillId="0" borderId="48" xfId="0" applyFont="1" applyBorder="1" applyAlignment="1">
      <alignment horizontal="center" vertical="center"/>
    </xf>
    <xf numFmtId="0" fontId="10" fillId="0" borderId="69" xfId="0" applyFont="1" applyBorder="1" applyAlignment="1">
      <alignment horizontal="center" vertical="center" wrapText="1"/>
    </xf>
    <xf numFmtId="0" fontId="15" fillId="0" borderId="48" xfId="0" applyFont="1" applyBorder="1" applyAlignment="1">
      <alignment horizontal="left"/>
    </xf>
    <xf numFmtId="0" fontId="15" fillId="0" borderId="142" xfId="0" applyFont="1" applyBorder="1" applyAlignment="1">
      <alignment horizontal="left"/>
    </xf>
    <xf numFmtId="0" fontId="3" fillId="0" borderId="101" xfId="0" applyFont="1" applyBorder="1" applyAlignment="1">
      <alignment horizontal="center"/>
    </xf>
    <xf numFmtId="0" fontId="15" fillId="0" borderId="73" xfId="0" applyFont="1" applyBorder="1" applyAlignment="1">
      <alignment horizontal="center"/>
    </xf>
    <xf numFmtId="4" fontId="15" fillId="24" borderId="48" xfId="0" applyNumberFormat="1" applyFont="1" applyFill="1" applyBorder="1" applyProtection="1">
      <protection locked="0"/>
    </xf>
    <xf numFmtId="4" fontId="15" fillId="24" borderId="35" xfId="0" applyNumberFormat="1" applyFont="1" applyFill="1" applyBorder="1" applyProtection="1">
      <protection locked="0"/>
    </xf>
    <xf numFmtId="4" fontId="15" fillId="24" borderId="69" xfId="0" applyNumberFormat="1" applyFont="1" applyFill="1" applyBorder="1" applyProtection="1">
      <protection locked="0"/>
    </xf>
    <xf numFmtId="4" fontId="15" fillId="24" borderId="134" xfId="0" applyNumberFormat="1" applyFont="1" applyFill="1" applyBorder="1" applyProtection="1">
      <protection locked="0"/>
    </xf>
    <xf numFmtId="4" fontId="15" fillId="24" borderId="51" xfId="0" applyNumberFormat="1" applyFont="1" applyFill="1" applyBorder="1" applyProtection="1">
      <protection locked="0"/>
    </xf>
    <xf numFmtId="4" fontId="15" fillId="24" borderId="135" xfId="0" applyNumberFormat="1" applyFont="1" applyFill="1" applyBorder="1" applyProtection="1">
      <protection locked="0"/>
    </xf>
    <xf numFmtId="4" fontId="15" fillId="0" borderId="74" xfId="32" applyNumberFormat="1" applyFont="1" applyFill="1" applyBorder="1" applyAlignment="1"/>
    <xf numFmtId="4" fontId="15" fillId="0" borderId="140" xfId="32" applyNumberFormat="1" applyFont="1" applyFill="1" applyBorder="1" applyAlignment="1"/>
    <xf numFmtId="38" fontId="15" fillId="0" borderId="71" xfId="32" applyNumberFormat="1" applyFont="1" applyFill="1" applyBorder="1" applyAlignment="1"/>
    <xf numFmtId="38" fontId="15" fillId="0" borderId="73" xfId="32" applyNumberFormat="1" applyFont="1" applyFill="1" applyBorder="1" applyAlignment="1"/>
    <xf numFmtId="40" fontId="14" fillId="0" borderId="102" xfId="32" applyFont="1" applyFill="1" applyBorder="1" applyAlignment="1"/>
    <xf numFmtId="40" fontId="14" fillId="0" borderId="103" xfId="32" applyFont="1" applyFill="1" applyBorder="1" applyAlignment="1"/>
    <xf numFmtId="40" fontId="14" fillId="0" borderId="104" xfId="32" applyFont="1" applyFill="1" applyBorder="1" applyAlignment="1"/>
    <xf numFmtId="0" fontId="15" fillId="0" borderId="71" xfId="0" applyFont="1" applyBorder="1" applyAlignment="1">
      <alignment horizontal="center"/>
    </xf>
    <xf numFmtId="0" fontId="15" fillId="0" borderId="48" xfId="0" applyFont="1" applyBorder="1" applyAlignment="1">
      <alignment horizontal="center"/>
    </xf>
    <xf numFmtId="38" fontId="24" fillId="25" borderId="35" xfId="32" applyNumberFormat="1" applyFont="1" applyFill="1" applyBorder="1" applyAlignment="1" applyProtection="1">
      <alignment vertical="center"/>
      <protection locked="0"/>
    </xf>
    <xf numFmtId="164" fontId="3" fillId="0" borderId="77" xfId="59" applyFont="1" applyBorder="1" applyAlignment="1">
      <alignment vertical="center"/>
    </xf>
    <xf numFmtId="164" fontId="3" fillId="0" borderId="0" xfId="59" applyFont="1" applyAlignment="1">
      <alignment vertical="center"/>
    </xf>
    <xf numFmtId="164" fontId="60" fillId="24" borderId="123" xfId="59" applyFont="1" applyFill="1" applyBorder="1" applyAlignment="1">
      <alignment horizontal="left" vertical="center" wrapText="1"/>
    </xf>
    <xf numFmtId="38" fontId="15" fillId="0" borderId="72" xfId="32" applyNumberFormat="1" applyFont="1" applyFill="1" applyBorder="1" applyAlignment="1"/>
    <xf numFmtId="0" fontId="15" fillId="0" borderId="67" xfId="0" applyFont="1" applyBorder="1" applyAlignment="1" applyProtection="1">
      <alignment wrapText="1"/>
      <protection locked="0"/>
    </xf>
    <xf numFmtId="0" fontId="15" fillId="0" borderId="68" xfId="0" applyFont="1" applyBorder="1" applyAlignment="1" applyProtection="1">
      <alignment wrapText="1"/>
      <protection locked="0"/>
    </xf>
    <xf numFmtId="0" fontId="15" fillId="0" borderId="70" xfId="0" applyFont="1" applyBorder="1" applyAlignment="1" applyProtection="1">
      <alignment wrapText="1"/>
      <protection locked="0"/>
    </xf>
    <xf numFmtId="168" fontId="3" fillId="24" borderId="63" xfId="0" applyNumberFormat="1" applyFont="1" applyFill="1" applyBorder="1" applyProtection="1">
      <protection locked="0"/>
    </xf>
    <xf numFmtId="168" fontId="3" fillId="24" borderId="47" xfId="0" applyNumberFormat="1" applyFont="1" applyFill="1" applyBorder="1" applyProtection="1">
      <protection locked="0"/>
    </xf>
    <xf numFmtId="168" fontId="3" fillId="0" borderId="63" xfId="0" applyNumberFormat="1" applyFont="1" applyBorder="1" applyProtection="1">
      <protection locked="0"/>
    </xf>
    <xf numFmtId="168" fontId="3" fillId="0" borderId="47" xfId="0" applyNumberFormat="1" applyFont="1" applyBorder="1" applyProtection="1">
      <protection locked="0"/>
    </xf>
    <xf numFmtId="0" fontId="7" fillId="0" borderId="0" xfId="0" applyFont="1" applyAlignment="1">
      <alignment vertical="top"/>
    </xf>
    <xf numFmtId="168" fontId="3" fillId="0" borderId="78" xfId="68" applyNumberFormat="1" applyFont="1" applyBorder="1" applyProtection="1">
      <protection locked="0"/>
    </xf>
    <xf numFmtId="168" fontId="3" fillId="0" borderId="76" xfId="68" applyNumberFormat="1" applyFont="1" applyBorder="1" applyProtection="1">
      <protection locked="0"/>
    </xf>
    <xf numFmtId="168" fontId="3" fillId="0" borderId="108" xfId="68" applyNumberFormat="1" applyFont="1" applyBorder="1" applyProtection="1">
      <protection locked="0"/>
    </xf>
    <xf numFmtId="168" fontId="3" fillId="0" borderId="139" xfId="68" applyNumberFormat="1" applyFont="1" applyBorder="1" applyProtection="1">
      <protection locked="0"/>
    </xf>
    <xf numFmtId="0" fontId="7" fillId="0" borderId="0" xfId="0" applyFont="1" applyAlignment="1">
      <alignment vertical="center"/>
    </xf>
    <xf numFmtId="168" fontId="3" fillId="0" borderId="64" xfId="0" applyNumberFormat="1" applyFont="1" applyBorder="1" applyProtection="1">
      <protection locked="0"/>
    </xf>
    <xf numFmtId="168" fontId="3" fillId="0" borderId="65" xfId="0" applyNumberFormat="1" applyFont="1" applyBorder="1" applyProtection="1">
      <protection locked="0"/>
    </xf>
    <xf numFmtId="168" fontId="3" fillId="0" borderId="66" xfId="0" applyNumberFormat="1" applyFont="1" applyBorder="1" applyProtection="1">
      <protection locked="0"/>
    </xf>
    <xf numFmtId="0" fontId="6" fillId="0" borderId="96" xfId="0" applyFont="1" applyBorder="1" applyAlignment="1">
      <alignment horizontal="center" vertical="center"/>
    </xf>
    <xf numFmtId="0" fontId="24" fillId="0" borderId="56" xfId="0" applyFont="1" applyBorder="1" applyAlignment="1">
      <alignment horizontal="center"/>
    </xf>
    <xf numFmtId="3" fontId="24" fillId="0" borderId="77" xfId="0" applyNumberFormat="1" applyFont="1" applyBorder="1" applyAlignment="1">
      <alignment horizontal="center"/>
    </xf>
    <xf numFmtId="168" fontId="14" fillId="0" borderId="99" xfId="32" applyNumberFormat="1" applyFont="1" applyFill="1" applyBorder="1" applyAlignment="1" applyProtection="1">
      <protection locked="0"/>
    </xf>
    <xf numFmtId="168" fontId="14" fillId="0" borderId="69" xfId="32" applyNumberFormat="1" applyFont="1" applyFill="1" applyBorder="1" applyAlignment="1" applyProtection="1">
      <protection locked="0"/>
    </xf>
    <xf numFmtId="168" fontId="14" fillId="0" borderId="27" xfId="32" applyNumberFormat="1" applyFont="1" applyFill="1" applyBorder="1" applyAlignment="1" applyProtection="1">
      <protection locked="0"/>
    </xf>
    <xf numFmtId="168" fontId="14" fillId="0" borderId="87" xfId="32" applyNumberFormat="1" applyFont="1" applyFill="1" applyBorder="1" applyAlignment="1" applyProtection="1">
      <protection locked="0"/>
    </xf>
    <xf numFmtId="168" fontId="14" fillId="0" borderId="78" xfId="32" applyNumberFormat="1" applyFont="1" applyFill="1" applyBorder="1" applyAlignment="1" applyProtection="1">
      <protection locked="0"/>
    </xf>
    <xf numFmtId="168" fontId="14" fillId="0" borderId="63" xfId="32" applyNumberFormat="1" applyFont="1" applyFill="1" applyBorder="1" applyAlignment="1" applyProtection="1">
      <protection locked="0"/>
    </xf>
    <xf numFmtId="1" fontId="15" fillId="25" borderId="35" xfId="59"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3" xfId="0" applyBorder="1" applyAlignment="1">
      <alignment horizontal="left" vertical="top" wrapText="1"/>
    </xf>
    <xf numFmtId="0" fontId="0" fillId="30" borderId="0" xfId="0" applyFill="1" applyAlignment="1">
      <alignment vertical="top" wrapText="1"/>
    </xf>
    <xf numFmtId="0" fontId="0" fillId="30" borderId="0" xfId="0" applyFill="1" applyAlignment="1">
      <alignment horizontal="left" vertical="top" wrapText="1"/>
    </xf>
    <xf numFmtId="0" fontId="0" fillId="30" borderId="0" xfId="0" applyFill="1" applyAlignment="1">
      <alignment wrapText="1"/>
    </xf>
    <xf numFmtId="0" fontId="0" fillId="30" borderId="123" xfId="0" applyFill="1" applyBorder="1" applyAlignment="1">
      <alignment wrapText="1"/>
    </xf>
    <xf numFmtId="1" fontId="9" fillId="30" borderId="0" xfId="0" applyNumberFormat="1" applyFont="1" applyFill="1" applyAlignment="1">
      <alignment vertical="center"/>
    </xf>
    <xf numFmtId="0" fontId="148" fillId="0" borderId="0" xfId="0" applyFont="1"/>
    <xf numFmtId="38" fontId="3" fillId="0" borderId="35" xfId="32" applyNumberFormat="1" applyFont="1" applyBorder="1" applyAlignment="1"/>
    <xf numFmtId="0" fontId="23" fillId="0" borderId="22" xfId="0" applyFont="1" applyBorder="1" applyAlignment="1">
      <alignment horizontal="left" wrapText="1"/>
    </xf>
    <xf numFmtId="0" fontId="23" fillId="0" borderId="0" xfId="0" applyFont="1" applyAlignment="1">
      <alignment horizontal="left" wrapText="1"/>
    </xf>
    <xf numFmtId="0" fontId="23" fillId="0" borderId="41" xfId="0" applyFont="1" applyBorder="1" applyAlignment="1">
      <alignment horizontal="left" wrapText="1"/>
    </xf>
    <xf numFmtId="0" fontId="3" fillId="0" borderId="111" xfId="0" applyFont="1" applyBorder="1"/>
    <xf numFmtId="0" fontId="2" fillId="0" borderId="111" xfId="0" applyFont="1" applyBorder="1" applyAlignment="1">
      <alignment vertical="top" wrapText="1"/>
    </xf>
    <xf numFmtId="0" fontId="2" fillId="0" borderId="111" xfId="0" applyFont="1" applyBorder="1"/>
    <xf numFmtId="0" fontId="116" fillId="0" borderId="0" xfId="0" applyFont="1"/>
    <xf numFmtId="0" fontId="2" fillId="0" borderId="0" xfId="0" applyFont="1" applyAlignment="1">
      <alignment wrapText="1"/>
    </xf>
    <xf numFmtId="0" fontId="4" fillId="0" borderId="48" xfId="0" applyFont="1" applyBorder="1" applyAlignment="1">
      <alignment horizontal="left"/>
    </xf>
    <xf numFmtId="0" fontId="4" fillId="0" borderId="134" xfId="0" applyFont="1" applyBorder="1" applyAlignment="1">
      <alignment horizontal="left"/>
    </xf>
    <xf numFmtId="0" fontId="4" fillId="0" borderId="48" xfId="0" applyFont="1" applyBorder="1" applyAlignment="1">
      <alignment horizontal="left" wrapText="1"/>
    </xf>
    <xf numFmtId="0" fontId="6" fillId="0" borderId="119"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87" xfId="0" applyFont="1" applyBorder="1" applyAlignment="1">
      <alignment horizontal="center" vertical="center" wrapText="1"/>
    </xf>
    <xf numFmtId="0" fontId="117" fillId="0" borderId="0" xfId="0" applyFont="1" applyAlignment="1">
      <alignment vertical="center"/>
    </xf>
    <xf numFmtId="172" fontId="3" fillId="24" borderId="109" xfId="0" applyNumberFormat="1" applyFont="1" applyFill="1" applyBorder="1"/>
    <xf numFmtId="164" fontId="52" fillId="30" borderId="0" xfId="59" applyFont="1" applyFill="1" applyAlignment="1">
      <alignment vertical="top"/>
    </xf>
    <xf numFmtId="1" fontId="9" fillId="25" borderId="35" xfId="59" applyNumberFormat="1" applyFont="1" applyFill="1" applyBorder="1" applyAlignment="1" applyProtection="1">
      <alignment horizontal="center" vertical="center"/>
      <protection locked="0"/>
    </xf>
    <xf numFmtId="164" fontId="41" fillId="24" borderId="0" xfId="59" applyFill="1" applyAlignment="1" applyProtection="1">
      <alignment horizontal="center" vertical="center"/>
      <protection locked="0"/>
    </xf>
    <xf numFmtId="164" fontId="23" fillId="24" borderId="0" xfId="59" applyFont="1" applyFill="1" applyAlignment="1">
      <alignment horizontal="left" vertical="top" wrapText="1"/>
    </xf>
    <xf numFmtId="0" fontId="60" fillId="0" borderId="123" xfId="0" applyFont="1" applyBorder="1" applyAlignment="1">
      <alignment vertical="center"/>
    </xf>
    <xf numFmtId="164" fontId="15" fillId="24" borderId="123" xfId="59" applyFont="1" applyFill="1" applyBorder="1" applyAlignment="1">
      <alignment horizontal="center" vertical="center"/>
    </xf>
    <xf numFmtId="164" fontId="15" fillId="24" borderId="0" xfId="59" applyFont="1" applyFill="1" applyAlignment="1">
      <alignment horizontal="center" vertical="center"/>
    </xf>
    <xf numFmtId="0" fontId="143" fillId="0" borderId="0" xfId="42" applyFont="1" applyAlignment="1" applyProtection="1">
      <alignment horizontal="centerContinuous" vertical="center"/>
      <protection hidden="1"/>
    </xf>
    <xf numFmtId="0" fontId="143" fillId="0" borderId="0" xfId="42" applyFont="1" applyAlignment="1" applyProtection="1">
      <alignment horizontal="center" vertical="center"/>
      <protection hidden="1"/>
    </xf>
    <xf numFmtId="0" fontId="149" fillId="0" borderId="0" xfId="42" applyFont="1" applyAlignment="1">
      <alignment wrapText="1"/>
    </xf>
    <xf numFmtId="0" fontId="150" fillId="0" borderId="0" xfId="42" applyFont="1" applyAlignment="1">
      <alignment horizontal="center" vertical="center"/>
    </xf>
    <xf numFmtId="0" fontId="151" fillId="0" borderId="0" xfId="42" applyFont="1" applyAlignment="1">
      <alignment horizontal="center" vertical="center" wrapText="1"/>
    </xf>
    <xf numFmtId="0" fontId="149" fillId="0" borderId="0" xfId="42" applyFont="1"/>
    <xf numFmtId="0" fontId="149" fillId="0" borderId="0" xfId="42" applyFont="1" applyAlignment="1">
      <alignment vertical="center" wrapText="1"/>
    </xf>
    <xf numFmtId="0" fontId="149" fillId="0" borderId="0" xfId="42" applyFont="1" applyAlignment="1">
      <alignment vertical="center"/>
    </xf>
    <xf numFmtId="0" fontId="152" fillId="0" borderId="0" xfId="42" applyFont="1" applyAlignment="1">
      <alignment horizontal="center" vertical="center" wrapText="1"/>
    </xf>
    <xf numFmtId="0" fontId="153" fillId="0" borderId="0" xfId="42" applyFont="1" applyAlignment="1">
      <alignment vertical="center" wrapText="1"/>
    </xf>
    <xf numFmtId="0" fontId="154" fillId="0" borderId="0" xfId="42" applyFont="1" applyAlignment="1">
      <alignment vertical="center" wrapText="1"/>
    </xf>
    <xf numFmtId="0" fontId="155" fillId="0" borderId="0" xfId="42" applyFont="1" applyAlignment="1">
      <alignment vertical="center"/>
    </xf>
    <xf numFmtId="0" fontId="156" fillId="0" borderId="0" xfId="42" applyFont="1" applyAlignment="1">
      <alignment horizontal="center" vertical="center"/>
    </xf>
    <xf numFmtId="0" fontId="154" fillId="0" borderId="0" xfId="42" applyFont="1" applyAlignment="1">
      <alignment horizontal="center" vertical="center"/>
    </xf>
    <xf numFmtId="0" fontId="155" fillId="0" borderId="35" xfId="42" applyFont="1" applyBorder="1" applyAlignment="1" applyProtection="1">
      <alignment horizontal="center" vertical="center" wrapText="1"/>
      <protection locked="0"/>
    </xf>
    <xf numFmtId="0" fontId="149" fillId="0" borderId="0" xfId="42" applyFont="1" applyAlignment="1" applyProtection="1">
      <alignment horizontal="center" vertical="center"/>
      <protection hidden="1"/>
    </xf>
    <xf numFmtId="0" fontId="154" fillId="0" borderId="0" xfId="42" applyFont="1" applyAlignment="1">
      <alignment horizontal="center" vertical="center" wrapText="1"/>
    </xf>
    <xf numFmtId="0" fontId="155" fillId="0" borderId="0" xfId="42" applyFont="1" applyAlignment="1">
      <alignment horizontal="center" vertical="center"/>
    </xf>
    <xf numFmtId="14" fontId="155" fillId="0" borderId="35" xfId="37" applyNumberFormat="1" applyFont="1" applyBorder="1" applyAlignment="1" applyProtection="1">
      <alignment horizontal="center" vertical="center" wrapText="1"/>
      <protection locked="0"/>
    </xf>
    <xf numFmtId="3" fontId="155" fillId="0" borderId="35" xfId="42" applyNumberFormat="1" applyFont="1" applyBorder="1" applyAlignment="1" applyProtection="1">
      <alignment horizontal="center" vertical="center" wrapText="1"/>
      <protection locked="0"/>
    </xf>
    <xf numFmtId="0" fontId="153" fillId="0" borderId="0" xfId="42" applyFont="1" applyAlignment="1">
      <alignment horizontal="center" vertical="center" wrapText="1"/>
    </xf>
    <xf numFmtId="0" fontId="15" fillId="0" borderId="0" xfId="42" applyFont="1" applyAlignment="1">
      <alignment vertical="center" wrapText="1"/>
    </xf>
    <xf numFmtId="0" fontId="4" fillId="0" borderId="0" xfId="42" applyFont="1" applyAlignment="1">
      <alignment horizontal="center" vertical="center"/>
    </xf>
    <xf numFmtId="0" fontId="15" fillId="0" borderId="0" xfId="42" applyFont="1" applyAlignment="1">
      <alignment horizontal="center" vertical="center" wrapText="1"/>
    </xf>
    <xf numFmtId="0" fontId="26" fillId="0" borderId="0" xfId="42" applyFont="1" applyAlignment="1">
      <alignment vertical="center" wrapText="1"/>
    </xf>
    <xf numFmtId="0" fontId="28" fillId="0" borderId="0" xfId="42" applyFont="1" applyAlignment="1">
      <alignment horizontal="center" vertical="center"/>
    </xf>
    <xf numFmtId="0" fontId="157" fillId="0" borderId="0" xfId="42" applyFont="1" applyAlignment="1">
      <alignment horizontal="center" vertical="center"/>
    </xf>
    <xf numFmtId="0" fontId="154" fillId="0" borderId="0" xfId="42" applyFont="1" applyAlignment="1">
      <alignment vertical="center"/>
    </xf>
    <xf numFmtId="0" fontId="152" fillId="0" borderId="0" xfId="42" applyFont="1" applyAlignment="1">
      <alignment vertical="center"/>
    </xf>
    <xf numFmtId="0" fontId="155" fillId="0" borderId="0" xfId="42" applyFont="1" applyAlignment="1">
      <alignment vertical="center" wrapText="1"/>
    </xf>
    <xf numFmtId="0" fontId="152" fillId="0" borderId="0" xfId="42" applyFont="1" applyAlignment="1">
      <alignment horizontal="center" vertical="center"/>
    </xf>
    <xf numFmtId="0" fontId="149" fillId="0" borderId="0" xfId="37" applyFont="1" applyAlignment="1">
      <alignment horizontal="center" vertical="center"/>
    </xf>
    <xf numFmtId="0" fontId="152" fillId="0" borderId="0" xfId="42" applyFont="1"/>
    <xf numFmtId="0" fontId="154" fillId="0" borderId="0" xfId="42" applyFont="1"/>
    <xf numFmtId="0" fontId="155" fillId="0" borderId="0" xfId="42" applyFont="1"/>
    <xf numFmtId="0" fontId="149" fillId="0" borderId="0" xfId="42" applyFont="1" applyAlignment="1" applyProtection="1">
      <alignment vertical="center"/>
      <protection hidden="1"/>
    </xf>
    <xf numFmtId="0" fontId="158" fillId="0" borderId="0" xfId="42" applyFont="1" applyAlignment="1">
      <alignment vertical="center" wrapText="1"/>
    </xf>
    <xf numFmtId="0" fontId="159" fillId="0" borderId="0" xfId="42" applyFont="1" applyAlignment="1">
      <alignment vertical="center" wrapText="1"/>
    </xf>
    <xf numFmtId="2" fontId="3" fillId="0" borderId="35" xfId="32" applyNumberFormat="1" applyFont="1" applyBorder="1" applyAlignment="1"/>
    <xf numFmtId="3" fontId="15" fillId="0" borderId="61" xfId="0" applyNumberFormat="1" applyFont="1" applyBorder="1" applyAlignment="1">
      <alignment vertical="center"/>
    </xf>
    <xf numFmtId="0" fontId="13" fillId="32" borderId="144"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58" fillId="0" borderId="0" xfId="54" applyFont="1" applyAlignment="1">
      <alignment vertical="center" wrapText="1"/>
    </xf>
    <xf numFmtId="0" fontId="13" fillId="0" borderId="63" xfId="0" applyFont="1" applyBorder="1" applyAlignment="1">
      <alignment horizontal="centerContinuous" vertical="center" wrapText="1"/>
    </xf>
    <xf numFmtId="0" fontId="13" fillId="0" borderId="79" xfId="0" applyFont="1" applyBorder="1" applyAlignment="1">
      <alignment horizontal="centerContinuous" vertical="center"/>
    </xf>
    <xf numFmtId="0" fontId="13" fillId="0" borderId="63" xfId="0" applyFont="1" applyBorder="1" applyAlignment="1">
      <alignment horizontal="centerContinuous" vertical="center"/>
    </xf>
    <xf numFmtId="0" fontId="103" fillId="0" borderId="111" xfId="0" applyFont="1" applyBorder="1" applyAlignment="1">
      <alignment vertical="center" wrapText="1"/>
    </xf>
    <xf numFmtId="0" fontId="0" fillId="30" borderId="0" xfId="0" applyFill="1"/>
    <xf numFmtId="164" fontId="160" fillId="24" borderId="0" xfId="59" applyFont="1" applyFill="1" applyAlignment="1">
      <alignment horizontal="center"/>
    </xf>
    <xf numFmtId="0" fontId="3" fillId="0" borderId="0" xfId="42" applyFont="1" applyAlignment="1">
      <alignment horizontal="center" vertical="center"/>
    </xf>
    <xf numFmtId="0" fontId="26" fillId="0" borderId="0" xfId="42" applyFont="1" applyAlignment="1">
      <alignment vertical="center"/>
    </xf>
    <xf numFmtId="0" fontId="9" fillId="0" borderId="0" xfId="42" applyFont="1" applyAlignment="1">
      <alignment horizontal="center" vertical="center"/>
    </xf>
    <xf numFmtId="3" fontId="9" fillId="0" borderId="35" xfId="42" applyNumberFormat="1" applyFont="1" applyBorder="1" applyAlignment="1" applyProtection="1">
      <alignment horizontal="center" vertical="center" wrapText="1"/>
      <protection locked="0"/>
    </xf>
    <xf numFmtId="1" fontId="9" fillId="25" borderId="35" xfId="59" applyNumberFormat="1" applyFont="1" applyFill="1" applyBorder="1" applyAlignment="1" applyProtection="1">
      <alignment horizontal="center" vertical="center" wrapText="1"/>
      <protection locked="0"/>
    </xf>
    <xf numFmtId="164" fontId="161" fillId="24" borderId="0" xfId="59" applyFont="1" applyFill="1" applyAlignment="1">
      <alignment horizontal="left" vertical="center"/>
    </xf>
    <xf numFmtId="164" fontId="9" fillId="30" borderId="123" xfId="59" applyFont="1" applyFill="1" applyBorder="1" applyAlignment="1">
      <alignment vertical="center"/>
    </xf>
    <xf numFmtId="0" fontId="126" fillId="0" borderId="61" xfId="0" applyFont="1" applyBorder="1" applyAlignment="1">
      <alignment vertical="center"/>
    </xf>
    <xf numFmtId="0" fontId="126" fillId="30" borderId="61" xfId="0" applyFont="1" applyFill="1" applyBorder="1" applyAlignment="1">
      <alignment vertical="center"/>
    </xf>
    <xf numFmtId="0" fontId="126" fillId="30" borderId="58" xfId="0" applyFont="1" applyFill="1" applyBorder="1" applyAlignment="1">
      <alignment vertical="center"/>
    </xf>
    <xf numFmtId="164" fontId="60" fillId="30" borderId="23" xfId="59" applyFont="1" applyFill="1" applyBorder="1" applyAlignment="1">
      <alignment vertical="center"/>
    </xf>
    <xf numFmtId="0" fontId="60" fillId="30" borderId="123" xfId="0" applyFont="1" applyFill="1" applyBorder="1" applyAlignment="1">
      <alignment vertical="center"/>
    </xf>
    <xf numFmtId="164" fontId="9" fillId="30" borderId="0" xfId="59" applyFont="1" applyFill="1" applyAlignment="1">
      <alignment vertical="center"/>
    </xf>
    <xf numFmtId="164" fontId="9" fillId="30" borderId="123" xfId="59" applyFont="1" applyFill="1" applyBorder="1" applyAlignment="1">
      <alignment horizontal="left" vertical="center"/>
    </xf>
    <xf numFmtId="0" fontId="126" fillId="30" borderId="61" xfId="0" applyFont="1" applyFill="1" applyBorder="1" applyAlignment="1">
      <alignment vertical="center" wrapText="1"/>
    </xf>
    <xf numFmtId="0" fontId="126" fillId="30" borderId="58" xfId="0" applyFont="1" applyFill="1" applyBorder="1" applyAlignment="1">
      <alignment vertical="center" wrapText="1"/>
    </xf>
    <xf numFmtId="164" fontId="161" fillId="24" borderId="123" xfId="59" applyFont="1" applyFill="1" applyBorder="1" applyAlignment="1">
      <alignment horizontal="left" vertical="center"/>
    </xf>
    <xf numFmtId="0" fontId="26" fillId="0" borderId="0" xfId="42" applyFont="1" applyAlignment="1" applyProtection="1">
      <alignment horizontal="center" vertical="center"/>
      <protection hidden="1"/>
    </xf>
    <xf numFmtId="0" fontId="162" fillId="0" borderId="0" xfId="42" applyFont="1" applyAlignment="1">
      <alignment vertical="center"/>
    </xf>
    <xf numFmtId="0" fontId="163" fillId="0" borderId="35" xfId="42" applyFont="1" applyBorder="1" applyAlignment="1" applyProtection="1">
      <alignment horizontal="center" vertical="center" wrapText="1"/>
      <protection locked="0"/>
    </xf>
    <xf numFmtId="164" fontId="41" fillId="24" borderId="0" xfId="59" applyFill="1" applyAlignment="1" applyProtection="1">
      <alignment horizontal="right" vertical="center"/>
      <protection locked="0"/>
    </xf>
    <xf numFmtId="167" fontId="15" fillId="0" borderId="0" xfId="59" applyNumberFormat="1" applyFont="1" applyAlignment="1">
      <alignment vertical="center"/>
    </xf>
    <xf numFmtId="0" fontId="3" fillId="35" borderId="138" xfId="0" applyFont="1" applyFill="1" applyBorder="1"/>
    <xf numFmtId="0" fontId="144" fillId="30" borderId="0" xfId="0" applyFont="1" applyFill="1" applyAlignment="1">
      <alignment horizontal="center" wrapText="1"/>
    </xf>
    <xf numFmtId="0" fontId="164" fillId="0" borderId="0" xfId="0" applyFont="1" applyAlignment="1">
      <alignment horizontal="center"/>
    </xf>
    <xf numFmtId="0" fontId="20" fillId="0" borderId="0" xfId="0" applyFont="1"/>
    <xf numFmtId="0" fontId="3" fillId="0" borderId="118" xfId="0" applyFont="1" applyBorder="1"/>
    <xf numFmtId="0" fontId="3" fillId="0" borderId="116" xfId="0" applyFont="1" applyBorder="1"/>
    <xf numFmtId="0" fontId="3" fillId="0" borderId="50" xfId="0" applyFont="1" applyBorder="1"/>
    <xf numFmtId="0" fontId="164" fillId="0" borderId="77" xfId="0" applyFont="1" applyBorder="1" applyAlignment="1">
      <alignment horizontal="center"/>
    </xf>
    <xf numFmtId="0" fontId="6" fillId="0" borderId="114" xfId="0" applyFont="1" applyBorder="1" applyAlignment="1">
      <alignment horizontal="center" vertical="center" wrapText="1"/>
    </xf>
    <xf numFmtId="0" fontId="6" fillId="0" borderId="0" xfId="0" applyFont="1" applyAlignment="1">
      <alignment vertical="center"/>
    </xf>
    <xf numFmtId="0" fontId="3" fillId="0" borderId="139" xfId="0" applyFont="1" applyBorder="1" applyAlignment="1">
      <alignment vertical="center"/>
    </xf>
    <xf numFmtId="0" fontId="155" fillId="0" borderId="0" xfId="46" applyFont="1" applyAlignment="1">
      <alignment vertical="center"/>
    </xf>
    <xf numFmtId="0" fontId="149" fillId="0" borderId="0" xfId="46" applyFont="1" applyAlignment="1">
      <alignment vertical="center"/>
    </xf>
    <xf numFmtId="0" fontId="149" fillId="0" borderId="0" xfId="46" applyFont="1" applyAlignment="1" applyProtection="1">
      <alignment horizontal="center" vertical="center"/>
      <protection hidden="1"/>
    </xf>
    <xf numFmtId="0" fontId="153" fillId="0" borderId="0" xfId="46" applyFont="1" applyAlignment="1">
      <alignment vertical="center" wrapText="1"/>
    </xf>
    <xf numFmtId="0" fontId="165" fillId="0" borderId="0" xfId="46" applyFont="1" applyAlignment="1">
      <alignment vertical="center" wrapText="1"/>
    </xf>
    <xf numFmtId="164" fontId="23" fillId="30" borderId="35" xfId="59" applyFont="1" applyFill="1" applyBorder="1" applyAlignment="1">
      <alignment horizontal="center" vertical="center"/>
    </xf>
    <xf numFmtId="164" fontId="41" fillId="30" borderId="123" xfId="59" applyFill="1" applyBorder="1" applyAlignment="1">
      <alignment horizontal="left" vertical="center"/>
    </xf>
    <xf numFmtId="2" fontId="9" fillId="30" borderId="35" xfId="59" applyNumberFormat="1" applyFont="1" applyFill="1" applyBorder="1" applyAlignment="1" applyProtection="1">
      <alignment vertical="center"/>
      <protection locked="0"/>
    </xf>
    <xf numFmtId="1" fontId="9" fillId="30" borderId="35" xfId="59" applyNumberFormat="1" applyFont="1" applyFill="1" applyBorder="1" applyAlignment="1" applyProtection="1">
      <alignment horizontal="center" vertical="center"/>
      <protection locked="0"/>
    </xf>
    <xf numFmtId="0" fontId="30" fillId="30" borderId="0" xfId="0" applyFont="1" applyFill="1"/>
    <xf numFmtId="0" fontId="67" fillId="0" borderId="0" xfId="59" applyNumberFormat="1" applyFont="1" applyAlignment="1">
      <alignment horizontal="center" vertical="center" wrapText="1"/>
    </xf>
    <xf numFmtId="164" fontId="67" fillId="0" borderId="0" xfId="59" applyFont="1" applyAlignment="1">
      <alignment horizontal="center" vertical="center" wrapText="1"/>
    </xf>
    <xf numFmtId="164" fontId="3" fillId="0" borderId="0" xfId="59" applyFont="1" applyAlignment="1">
      <alignment vertical="top"/>
    </xf>
    <xf numFmtId="0" fontId="6" fillId="0" borderId="114" xfId="0" applyFont="1" applyBorder="1" applyAlignment="1">
      <alignment horizontal="centerContinuous" vertical="center"/>
    </xf>
    <xf numFmtId="0" fontId="6" fillId="0" borderId="114" xfId="0" applyFont="1" applyBorder="1" applyAlignment="1">
      <alignment horizontal="centerContinuous" vertical="center" wrapText="1"/>
    </xf>
    <xf numFmtId="0" fontId="2" fillId="0" borderId="114" xfId="0" applyFont="1" applyBorder="1" applyAlignment="1">
      <alignment horizontal="centerContinuous" vertical="center"/>
    </xf>
    <xf numFmtId="164" fontId="166" fillId="0" borderId="0" xfId="59" applyFont="1" applyAlignment="1">
      <alignment vertical="center"/>
    </xf>
    <xf numFmtId="0" fontId="18" fillId="0" borderId="100" xfId="68" applyFont="1" applyBorder="1" applyAlignment="1">
      <alignment horizontal="center" vertical="center"/>
    </xf>
    <xf numFmtId="173" fontId="4" fillId="24" borderId="35" xfId="0" applyNumberFormat="1" applyFont="1" applyFill="1" applyBorder="1" applyAlignment="1">
      <alignment horizontal="center" vertical="center"/>
    </xf>
    <xf numFmtId="173" fontId="4" fillId="24" borderId="50" xfId="0" applyNumberFormat="1" applyFont="1" applyFill="1" applyBorder="1" applyAlignment="1">
      <alignment horizontal="center" vertical="center"/>
    </xf>
    <xf numFmtId="0" fontId="6" fillId="0" borderId="145" xfId="0" applyFont="1" applyBorder="1" applyAlignment="1">
      <alignment horizontal="centerContinuous" vertical="center"/>
    </xf>
    <xf numFmtId="0" fontId="6" fillId="0" borderId="146" xfId="0" applyFont="1" applyBorder="1" applyAlignment="1">
      <alignment horizontal="centerContinuous" vertical="center" wrapText="1"/>
    </xf>
    <xf numFmtId="1" fontId="45" fillId="25" borderId="35" xfId="59" applyNumberFormat="1" applyFont="1" applyFill="1" applyBorder="1" applyAlignment="1" applyProtection="1">
      <alignment horizontal="center" vertical="center"/>
      <protection locked="0"/>
    </xf>
    <xf numFmtId="1" fontId="23" fillId="25" borderId="35" xfId="59" applyNumberFormat="1" applyFont="1" applyFill="1" applyBorder="1" applyAlignment="1" applyProtection="1">
      <alignment horizontal="center" vertical="center"/>
      <protection locked="0"/>
    </xf>
    <xf numFmtId="0" fontId="167" fillId="36" borderId="0" xfId="0" applyFont="1" applyFill="1" applyAlignment="1">
      <alignment horizontal="center" vertical="center" wrapText="1"/>
    </xf>
    <xf numFmtId="0" fontId="144" fillId="36" borderId="0" xfId="0" applyFont="1" applyFill="1" applyAlignment="1">
      <alignment horizontal="center"/>
    </xf>
    <xf numFmtId="164" fontId="168" fillId="0" borderId="0" xfId="59" applyFont="1" applyAlignment="1">
      <alignment vertical="center"/>
    </xf>
    <xf numFmtId="164" fontId="169" fillId="0" borderId="0" xfId="59" applyFont="1" applyAlignment="1">
      <alignment vertical="center"/>
    </xf>
    <xf numFmtId="0" fontId="3" fillId="0" borderId="0" xfId="42" applyFont="1" applyAlignment="1">
      <alignment horizontal="center" vertical="center" wrapText="1"/>
    </xf>
    <xf numFmtId="0" fontId="158" fillId="0" borderId="0" xfId="42" applyFont="1" applyAlignment="1">
      <alignment wrapText="1"/>
    </xf>
    <xf numFmtId="0" fontId="0" fillId="0" borderId="22" xfId="0" applyBorder="1" applyAlignment="1">
      <alignment wrapText="1"/>
    </xf>
    <xf numFmtId="0" fontId="170" fillId="0" borderId="114" xfId="0" applyFont="1" applyBorder="1" applyAlignment="1">
      <alignment horizontal="center" vertical="center" wrapText="1"/>
    </xf>
    <xf numFmtId="0" fontId="11" fillId="0" borderId="0" xfId="0" applyFont="1" applyAlignment="1">
      <alignment vertical="center"/>
    </xf>
    <xf numFmtId="0" fontId="144" fillId="36" borderId="0" xfId="0" applyFont="1" applyFill="1"/>
    <xf numFmtId="0" fontId="2" fillId="0" borderId="114" xfId="0" applyFont="1" applyBorder="1" applyAlignment="1">
      <alignment horizontal="centerContinuous" vertical="center" wrapText="1"/>
    </xf>
    <xf numFmtId="0" fontId="26" fillId="0" borderId="0" xfId="0" applyFont="1"/>
    <xf numFmtId="0" fontId="3" fillId="0" borderId="139" xfId="0" applyFont="1" applyBorder="1"/>
    <xf numFmtId="164" fontId="171" fillId="0" borderId="0" xfId="59" applyFont="1" applyAlignment="1">
      <alignment vertical="center"/>
    </xf>
    <xf numFmtId="164" fontId="171" fillId="0" borderId="0" xfId="59" applyFont="1" applyAlignment="1">
      <alignment horizontal="center" vertical="center"/>
    </xf>
    <xf numFmtId="164" fontId="52" fillId="24" borderId="0" xfId="59" applyFont="1" applyFill="1" applyAlignment="1">
      <alignment vertical="top"/>
    </xf>
    <xf numFmtId="0" fontId="128" fillId="0" borderId="0" xfId="0" applyFont="1"/>
    <xf numFmtId="0" fontId="0" fillId="0" borderId="0" xfId="0" applyAlignment="1">
      <alignment vertical="center" wrapText="1"/>
    </xf>
    <xf numFmtId="164" fontId="23" fillId="30" borderId="0" xfId="59" applyFont="1" applyFill="1" applyAlignment="1">
      <alignment horizontal="left" vertical="top" wrapText="1"/>
    </xf>
    <xf numFmtId="0" fontId="0" fillId="25" borderId="35" xfId="0" applyFill="1" applyBorder="1" applyAlignment="1">
      <alignment vertical="center"/>
    </xf>
    <xf numFmtId="164" fontId="23" fillId="24" borderId="129" xfId="59" applyFont="1" applyFill="1" applyBorder="1" applyAlignment="1">
      <alignment horizontal="center" vertical="center"/>
    </xf>
    <xf numFmtId="164" fontId="52" fillId="24" borderId="0" xfId="59" applyFont="1" applyFill="1" applyAlignment="1">
      <alignment horizontal="right" vertical="center"/>
    </xf>
    <xf numFmtId="164" fontId="65" fillId="24" borderId="55" xfId="59" applyFont="1" applyFill="1" applyBorder="1" applyAlignment="1">
      <alignment vertical="center" wrapText="1"/>
    </xf>
    <xf numFmtId="0" fontId="0" fillId="0" borderId="123" xfId="0" applyBorder="1"/>
    <xf numFmtId="164" fontId="23" fillId="0" borderId="35" xfId="59" applyFont="1" applyBorder="1" applyAlignment="1">
      <alignment horizontal="center" vertical="center"/>
    </xf>
    <xf numFmtId="2" fontId="113" fillId="0" borderId="35" xfId="59" applyNumberFormat="1" applyFont="1" applyBorder="1" applyAlignment="1" applyProtection="1">
      <alignment vertical="center"/>
      <protection locked="0"/>
    </xf>
    <xf numFmtId="164" fontId="41" fillId="30" borderId="0" xfId="59" applyFill="1" applyAlignment="1">
      <alignment vertical="center"/>
    </xf>
    <xf numFmtId="0" fontId="60" fillId="30" borderId="123" xfId="0" applyFont="1" applyFill="1" applyBorder="1" applyAlignment="1">
      <alignment horizontal="center" vertical="center" wrapText="1"/>
    </xf>
    <xf numFmtId="0" fontId="60" fillId="30" borderId="123" xfId="0" applyFont="1" applyFill="1" applyBorder="1" applyAlignment="1">
      <alignment horizontal="center" vertical="center"/>
    </xf>
    <xf numFmtId="164" fontId="60" fillId="24" borderId="123" xfId="59" applyFont="1" applyFill="1" applyBorder="1" applyAlignment="1">
      <alignment horizontal="center" vertical="center" wrapText="1"/>
    </xf>
    <xf numFmtId="0" fontId="0" fillId="30" borderId="123" xfId="0" applyFill="1" applyBorder="1"/>
    <xf numFmtId="164" fontId="3" fillId="24" borderId="0" xfId="59" applyFont="1" applyFill="1" applyAlignment="1">
      <alignment vertical="center" wrapText="1"/>
    </xf>
    <xf numFmtId="164" fontId="52" fillId="24" borderId="0" xfId="59" applyFont="1" applyFill="1" applyAlignment="1">
      <alignment horizontal="left" vertical="top"/>
    </xf>
    <xf numFmtId="164" fontId="73" fillId="24" borderId="0" xfId="59" applyFont="1" applyFill="1" applyAlignment="1">
      <alignment vertical="top"/>
    </xf>
    <xf numFmtId="164" fontId="23" fillId="24" borderId="0" xfId="59" applyFont="1" applyFill="1" applyAlignment="1">
      <alignment vertical="top" wrapText="1"/>
    </xf>
    <xf numFmtId="164" fontId="41" fillId="30" borderId="0" xfId="59" applyFill="1" applyAlignment="1" applyProtection="1">
      <alignment vertical="center"/>
      <protection locked="0"/>
    </xf>
    <xf numFmtId="164" fontId="112" fillId="24" borderId="0" xfId="59" applyFont="1" applyFill="1" applyAlignment="1">
      <alignment vertical="center"/>
    </xf>
    <xf numFmtId="164" fontId="172" fillId="24" borderId="123" xfId="59" applyFont="1" applyFill="1" applyBorder="1" applyAlignment="1">
      <alignment horizontal="left" vertical="center"/>
    </xf>
    <xf numFmtId="0" fontId="126" fillId="0" borderId="61" xfId="0" applyFont="1" applyBorder="1" applyAlignment="1">
      <alignment horizontal="left" vertical="center"/>
    </xf>
    <xf numFmtId="0" fontId="126" fillId="0" borderId="61" xfId="0" applyFont="1" applyBorder="1" applyAlignment="1">
      <alignment vertical="center" wrapText="1"/>
    </xf>
    <xf numFmtId="164" fontId="15" fillId="30" borderId="0" xfId="59" applyFont="1" applyFill="1" applyAlignment="1">
      <alignment vertical="top"/>
    </xf>
    <xf numFmtId="1" fontId="9" fillId="30" borderId="35" xfId="59" applyNumberFormat="1" applyFont="1" applyFill="1" applyBorder="1" applyAlignment="1" applyProtection="1">
      <alignment vertical="center"/>
      <protection locked="0"/>
    </xf>
    <xf numFmtId="1" fontId="9" fillId="30" borderId="35" xfId="0" applyNumberFormat="1" applyFont="1" applyFill="1" applyBorder="1" applyAlignment="1" applyProtection="1">
      <alignment vertical="center"/>
      <protection locked="0"/>
    </xf>
    <xf numFmtId="0" fontId="41" fillId="30" borderId="0" xfId="59" applyNumberFormat="1" applyFill="1" applyAlignment="1" applyProtection="1">
      <alignment vertical="center"/>
      <protection locked="0"/>
    </xf>
    <xf numFmtId="0" fontId="0" fillId="30" borderId="0" xfId="0" applyFill="1" applyAlignment="1">
      <alignment vertical="center"/>
    </xf>
    <xf numFmtId="0" fontId="15" fillId="30" borderId="0" xfId="61" applyFill="1" applyAlignment="1" applyProtection="1">
      <alignment vertical="center"/>
      <protection locked="0"/>
    </xf>
    <xf numFmtId="0" fontId="15" fillId="30" borderId="0" xfId="61" applyFill="1" applyAlignment="1">
      <alignment vertical="center"/>
    </xf>
    <xf numFmtId="164" fontId="173" fillId="30" borderId="0" xfId="59" applyFont="1" applyFill="1" applyAlignment="1">
      <alignment vertical="center"/>
    </xf>
    <xf numFmtId="1" fontId="9" fillId="30" borderId="129" xfId="59" applyNumberFormat="1" applyFont="1" applyFill="1" applyBorder="1" applyAlignment="1">
      <alignment vertical="center"/>
    </xf>
    <xf numFmtId="164" fontId="174" fillId="24" borderId="123" xfId="59" applyFont="1" applyFill="1" applyBorder="1" applyAlignment="1">
      <alignment horizontal="center" vertical="center" wrapText="1"/>
    </xf>
    <xf numFmtId="164" fontId="175" fillId="24" borderId="0" xfId="59" applyFont="1" applyFill="1" applyAlignment="1">
      <alignment vertical="center"/>
    </xf>
    <xf numFmtId="168" fontId="3" fillId="0" borderId="0" xfId="68" applyNumberFormat="1" applyFont="1"/>
    <xf numFmtId="0" fontId="13" fillId="0" borderId="33" xfId="68" applyFont="1" applyBorder="1" applyAlignment="1">
      <alignment horizontal="centerContinuous" vertical="center"/>
    </xf>
    <xf numFmtId="0" fontId="3" fillId="0" borderId="111" xfId="68" applyFont="1" applyBorder="1"/>
    <xf numFmtId="0" fontId="6" fillId="0" borderId="0" xfId="68" applyFont="1"/>
    <xf numFmtId="0" fontId="3" fillId="0" borderId="0" xfId="68" applyFont="1" applyAlignment="1">
      <alignment horizontal="right"/>
    </xf>
    <xf numFmtId="0" fontId="5" fillId="0" borderId="111" xfId="0" applyFont="1" applyBorder="1" applyAlignment="1">
      <alignment vertical="center" wrapText="1"/>
    </xf>
    <xf numFmtId="0" fontId="3" fillId="0" borderId="111" xfId="0" applyFont="1" applyBorder="1" applyAlignment="1">
      <alignment horizontal="centerContinuous" vertical="center"/>
    </xf>
    <xf numFmtId="0" fontId="13" fillId="0" borderId="43" xfId="0" applyFont="1" applyBorder="1" applyAlignment="1">
      <alignment horizontal="centerContinuous" vertical="center"/>
    </xf>
    <xf numFmtId="3" fontId="15" fillId="24" borderId="69" xfId="0" applyNumberFormat="1" applyFont="1" applyFill="1" applyBorder="1" applyAlignment="1" applyProtection="1">
      <alignment horizontal="center" vertical="center"/>
      <protection locked="0"/>
    </xf>
    <xf numFmtId="3" fontId="15" fillId="24" borderId="101" xfId="0" applyNumberFormat="1" applyFont="1" applyFill="1" applyBorder="1" applyAlignment="1" applyProtection="1">
      <alignment horizontal="center" vertical="center"/>
      <protection locked="0"/>
    </xf>
    <xf numFmtId="38" fontId="15" fillId="0" borderId="73" xfId="32" applyNumberFormat="1" applyFont="1" applyFill="1" applyBorder="1" applyAlignment="1">
      <alignment horizontal="center" vertical="center"/>
    </xf>
    <xf numFmtId="0" fontId="131" fillId="0" borderId="0" xfId="0" applyFont="1"/>
    <xf numFmtId="0" fontId="145" fillId="0" borderId="0" xfId="0" applyFont="1" applyAlignment="1">
      <alignment horizontal="center" vertical="center"/>
    </xf>
    <xf numFmtId="0" fontId="146" fillId="0" borderId="0" xfId="0" applyFont="1" applyAlignment="1">
      <alignment horizontal="center" vertical="center"/>
    </xf>
    <xf numFmtId="0" fontId="122" fillId="0" borderId="0" xfId="37" applyFont="1" applyAlignment="1">
      <alignment horizontal="left" vertical="top"/>
    </xf>
    <xf numFmtId="167" fontId="3" fillId="0" borderId="0" xfId="37" applyNumberFormat="1" applyFont="1"/>
    <xf numFmtId="0" fontId="3" fillId="0" borderId="0" xfId="37" applyFont="1"/>
    <xf numFmtId="0" fontId="26" fillId="0" borderId="0" xfId="37" applyFont="1" applyAlignment="1">
      <alignment horizontal="center" vertical="center"/>
    </xf>
    <xf numFmtId="0" fontId="162" fillId="36" borderId="0" xfId="37" applyFont="1" applyFill="1" applyAlignment="1">
      <alignment horizontal="center" vertical="center"/>
    </xf>
    <xf numFmtId="0" fontId="3" fillId="0" borderId="0" xfId="37" applyFont="1" applyAlignment="1">
      <alignment vertical="center"/>
    </xf>
    <xf numFmtId="0" fontId="3" fillId="0" borderId="0" xfId="37" applyFont="1" applyAlignment="1">
      <alignment horizontal="center" vertical="center"/>
    </xf>
    <xf numFmtId="0" fontId="3" fillId="0" borderId="0" xfId="37" applyFont="1" applyAlignment="1">
      <alignment horizontal="center"/>
    </xf>
    <xf numFmtId="0" fontId="5" fillId="0" borderId="118" xfId="37" applyFont="1" applyBorder="1" applyAlignment="1">
      <alignment horizontal="centerContinuous" vertical="center"/>
    </xf>
    <xf numFmtId="0" fontId="3" fillId="0" borderId="12" xfId="37" applyFont="1" applyBorder="1" applyAlignment="1">
      <alignment horizontal="centerContinuous"/>
    </xf>
    <xf numFmtId="0" fontId="3" fillId="0" borderId="30" xfId="37" applyFont="1" applyBorder="1" applyAlignment="1">
      <alignment horizontal="centerContinuous" vertical="center"/>
    </xf>
    <xf numFmtId="0" fontId="3" fillId="27" borderId="148" xfId="37" applyFont="1" applyFill="1" applyBorder="1"/>
    <xf numFmtId="0" fontId="3" fillId="0" borderId="12" xfId="37" applyFont="1" applyBorder="1" applyAlignment="1">
      <alignment horizontal="centerContinuous" vertical="center"/>
    </xf>
    <xf numFmtId="0" fontId="37" fillId="0" borderId="114" xfId="37" applyFont="1" applyBorder="1" applyAlignment="1">
      <alignment horizontal="center" vertical="center" wrapText="1"/>
    </xf>
    <xf numFmtId="0" fontId="116" fillId="0" borderId="0" xfId="37" applyFont="1" applyAlignment="1">
      <alignment vertical="center" wrapText="1"/>
    </xf>
    <xf numFmtId="0" fontId="26" fillId="0" borderId="0" xfId="37" applyFont="1" applyAlignment="1">
      <alignment horizontal="center" vertical="center" wrapText="1"/>
    </xf>
    <xf numFmtId="0" fontId="3" fillId="0" borderId="48" xfId="37" applyFont="1" applyBorder="1" applyAlignment="1">
      <alignment horizontal="centerContinuous"/>
    </xf>
    <xf numFmtId="0" fontId="11" fillId="0" borderId="35" xfId="37" applyFont="1" applyBorder="1" applyAlignment="1">
      <alignment horizontal="center"/>
    </xf>
    <xf numFmtId="0" fontId="3" fillId="0" borderId="35" xfId="37" applyFont="1" applyBorder="1" applyAlignment="1">
      <alignment horizontal="centerContinuous"/>
    </xf>
    <xf numFmtId="0" fontId="11" fillId="0" borderId="61" xfId="37" applyFont="1" applyBorder="1" applyAlignment="1">
      <alignment horizontal="center"/>
    </xf>
    <xf numFmtId="0" fontId="3" fillId="0" borderId="69" xfId="37" applyFont="1" applyBorder="1" applyAlignment="1">
      <alignment horizontal="centerContinuous"/>
    </xf>
    <xf numFmtId="0" fontId="26" fillId="0" borderId="148" xfId="37" applyFont="1" applyBorder="1" applyAlignment="1">
      <alignment horizontal="center" vertical="center" wrapText="1"/>
    </xf>
    <xf numFmtId="0" fontId="2" fillId="0" borderId="149" xfId="37" applyFont="1" applyBorder="1"/>
    <xf numFmtId="0" fontId="5" fillId="0" borderId="129" xfId="37" applyFont="1" applyBorder="1" applyAlignment="1">
      <alignment horizontal="left" wrapText="1"/>
    </xf>
    <xf numFmtId="0" fontId="5" fillId="0" borderId="126" xfId="37" applyFont="1" applyBorder="1" applyAlignment="1">
      <alignment horizontal="left" wrapText="1"/>
    </xf>
    <xf numFmtId="0" fontId="37" fillId="0" borderId="138" xfId="37" applyFont="1" applyBorder="1" applyAlignment="1">
      <alignment horizontal="center" vertical="center" wrapText="1"/>
    </xf>
    <xf numFmtId="0" fontId="3" fillId="0" borderId="22" xfId="37" applyFont="1" applyBorder="1"/>
    <xf numFmtId="0" fontId="176" fillId="0" borderId="0" xfId="37" applyFont="1" applyAlignment="1">
      <alignment horizontal="centerContinuous" vertical="center"/>
    </xf>
    <xf numFmtId="0" fontId="144" fillId="0" borderId="0" xfId="37" applyFont="1" applyAlignment="1">
      <alignment horizontal="centerContinuous" vertical="center"/>
    </xf>
    <xf numFmtId="0" fontId="144" fillId="0" borderId="0" xfId="37" applyFont="1" applyAlignment="1">
      <alignment vertical="center"/>
    </xf>
    <xf numFmtId="0" fontId="101" fillId="0" borderId="39" xfId="37" applyFont="1" applyBorder="1" applyAlignment="1">
      <alignment horizontal="left" vertical="top"/>
    </xf>
    <xf numFmtId="0" fontId="5" fillId="0" borderId="77" xfId="37" applyFont="1" applyBorder="1" applyAlignment="1">
      <alignment horizontal="left" wrapText="1"/>
    </xf>
    <xf numFmtId="0" fontId="5" fillId="0" borderId="67" xfId="37" applyFont="1" applyBorder="1" applyAlignment="1">
      <alignment horizontal="left" wrapText="1"/>
    </xf>
    <xf numFmtId="0" fontId="26" fillId="0" borderId="114" xfId="37" applyFont="1" applyBorder="1" applyAlignment="1">
      <alignment horizontal="center" vertical="center" wrapText="1"/>
    </xf>
    <xf numFmtId="0" fontId="3" fillId="0" borderId="48" xfId="37" applyFont="1" applyBorder="1" applyAlignment="1">
      <alignment horizontal="left"/>
    </xf>
    <xf numFmtId="0" fontId="3" fillId="0" borderId="58" xfId="42" applyFont="1" applyBorder="1" applyAlignment="1">
      <alignment horizontal="center"/>
    </xf>
    <xf numFmtId="3" fontId="3" fillId="0" borderId="69" xfId="37" applyNumberFormat="1" applyFont="1" applyBorder="1" applyProtection="1">
      <protection locked="0"/>
    </xf>
    <xf numFmtId="0" fontId="3" fillId="0" borderId="35" xfId="42" applyFont="1" applyBorder="1" applyAlignment="1">
      <alignment horizontal="center"/>
    </xf>
    <xf numFmtId="3" fontId="3" fillId="0" borderId="0" xfId="37" applyNumberFormat="1" applyFont="1" applyAlignment="1">
      <alignment vertical="center"/>
    </xf>
    <xf numFmtId="3" fontId="3" fillId="0" borderId="0" xfId="37" applyNumberFormat="1" applyFont="1" applyAlignment="1">
      <alignment horizontal="center" vertical="center"/>
    </xf>
    <xf numFmtId="3" fontId="3" fillId="0" borderId="101" xfId="37" applyNumberFormat="1" applyFont="1" applyBorder="1" applyProtection="1">
      <protection locked="0"/>
    </xf>
    <xf numFmtId="0" fontId="33" fillId="0" borderId="150" xfId="37" applyFont="1" applyBorder="1" applyAlignment="1">
      <alignment horizontal="right"/>
    </xf>
    <xf numFmtId="0" fontId="28" fillId="0" borderId="151" xfId="37" applyFont="1" applyBorder="1"/>
    <xf numFmtId="168" fontId="33" fillId="0" borderId="135" xfId="37" applyNumberFormat="1" applyFont="1" applyBorder="1" applyAlignment="1">
      <alignment vertical="center"/>
    </xf>
    <xf numFmtId="0" fontId="28" fillId="0" borderId="16" xfId="37" applyFont="1" applyBorder="1" applyAlignment="1">
      <alignment horizontal="right"/>
    </xf>
    <xf numFmtId="0" fontId="28" fillId="0" borderId="124" xfId="37" applyFont="1" applyBorder="1"/>
    <xf numFmtId="168" fontId="28" fillId="0" borderId="140" xfId="37" applyNumberFormat="1" applyFont="1" applyBorder="1" applyAlignment="1">
      <alignment vertical="center"/>
    </xf>
    <xf numFmtId="0" fontId="3" fillId="27" borderId="0" xfId="37" applyFont="1" applyFill="1"/>
    <xf numFmtId="0" fontId="3" fillId="27" borderId="0" xfId="37" applyFont="1" applyFill="1" applyAlignment="1">
      <alignment horizontal="center"/>
    </xf>
    <xf numFmtId="0" fontId="33" fillId="0" borderId="150" xfId="37" applyFont="1" applyBorder="1" applyAlignment="1">
      <alignment horizontal="left" vertical="center"/>
    </xf>
    <xf numFmtId="0" fontId="4" fillId="0" borderId="151" xfId="37" applyFont="1" applyBorder="1"/>
    <xf numFmtId="0" fontId="33" fillId="0" borderId="111" xfId="37" applyFont="1" applyBorder="1" applyAlignment="1">
      <alignment horizontal="center"/>
    </xf>
    <xf numFmtId="168" fontId="28" fillId="0" borderId="73" xfId="37" applyNumberFormat="1" applyFont="1" applyBorder="1" applyAlignment="1">
      <alignment vertical="center"/>
    </xf>
    <xf numFmtId="0" fontId="5" fillId="0" borderId="145" xfId="37" applyFont="1" applyBorder="1" applyAlignment="1">
      <alignment horizontal="center" vertical="center"/>
    </xf>
    <xf numFmtId="0" fontId="15" fillId="0" borderId="152" xfId="37" applyFont="1" applyBorder="1" applyAlignment="1">
      <alignment horizontal="center" vertical="center"/>
    </xf>
    <xf numFmtId="168" fontId="5" fillId="0" borderId="73" xfId="37" applyNumberFormat="1" applyFont="1" applyBorder="1" applyAlignment="1">
      <alignment vertical="center"/>
    </xf>
    <xf numFmtId="0" fontId="5" fillId="0" borderId="152" xfId="37" applyFont="1" applyBorder="1" applyAlignment="1">
      <alignment horizontal="center" vertical="center"/>
    </xf>
    <xf numFmtId="0" fontId="66" fillId="0" borderId="0" xfId="37" applyFont="1" applyAlignment="1">
      <alignment vertical="center" wrapText="1"/>
    </xf>
    <xf numFmtId="0" fontId="25" fillId="27" borderId="148" xfId="37" applyFont="1" applyFill="1" applyBorder="1" applyAlignment="1">
      <alignment horizontal="center" vertical="center" wrapText="1"/>
    </xf>
    <xf numFmtId="0" fontId="26" fillId="0" borderId="0" xfId="37" applyFont="1" applyAlignment="1">
      <alignment horizontal="centerContinuous" vertical="center"/>
    </xf>
    <xf numFmtId="0" fontId="3" fillId="0" borderId="0" xfId="37" applyFont="1" applyAlignment="1">
      <alignment horizontal="centerContinuous" vertical="center"/>
    </xf>
    <xf numFmtId="0" fontId="101" fillId="0" borderId="39" xfId="37" applyFont="1" applyBorder="1" applyAlignment="1">
      <alignment horizontal="left" vertical="top" wrapText="1"/>
    </xf>
    <xf numFmtId="0" fontId="3" fillId="27" borderId="22" xfId="37" applyFont="1" applyFill="1" applyBorder="1"/>
    <xf numFmtId="3" fontId="3" fillId="27" borderId="41" xfId="37" applyNumberFormat="1" applyFont="1" applyFill="1" applyBorder="1"/>
    <xf numFmtId="0" fontId="6" fillId="27" borderId="22" xfId="37" applyFont="1" applyFill="1" applyBorder="1" applyAlignment="1">
      <alignment horizontal="center"/>
    </xf>
    <xf numFmtId="0" fontId="133" fillId="0" borderId="148" xfId="0" applyFont="1" applyBorder="1" applyAlignment="1">
      <alignment horizontal="center"/>
    </xf>
    <xf numFmtId="0" fontId="101" fillId="0" borderId="39" xfId="37" applyFont="1" applyBorder="1" applyAlignment="1">
      <alignment horizontal="left"/>
    </xf>
    <xf numFmtId="0" fontId="101" fillId="0" borderId="67" xfId="37" applyFont="1" applyBorder="1" applyAlignment="1">
      <alignment horizontal="left"/>
    </xf>
    <xf numFmtId="0" fontId="0" fillId="0" borderId="147" xfId="0" applyBorder="1"/>
    <xf numFmtId="0" fontId="3" fillId="0" borderId="61" xfId="37" applyFont="1" applyBorder="1" applyAlignment="1">
      <alignment horizontal="center"/>
    </xf>
    <xf numFmtId="0" fontId="2" fillId="0" borderId="0" xfId="37" applyFont="1" applyAlignment="1">
      <alignment horizontal="center" vertical="center" wrapText="1"/>
    </xf>
    <xf numFmtId="0" fontId="45" fillId="0" borderId="0" xfId="37" quotePrefix="1" applyFont="1" applyAlignment="1">
      <alignment vertical="center" wrapText="1"/>
    </xf>
    <xf numFmtId="3" fontId="15" fillId="0" borderId="69" xfId="37" applyNumberFormat="1" applyFont="1" applyBorder="1"/>
    <xf numFmtId="0" fontId="15" fillId="27" borderId="148" xfId="37" applyFont="1" applyFill="1" applyBorder="1"/>
    <xf numFmtId="0" fontId="5" fillId="0" borderId="0" xfId="37" applyFont="1" applyAlignment="1">
      <alignment vertical="center" wrapText="1"/>
    </xf>
    <xf numFmtId="0" fontId="5" fillId="0" borderId="16" xfId="37" applyFont="1" applyBorder="1" applyAlignment="1">
      <alignment horizontal="center" vertical="center"/>
    </xf>
    <xf numFmtId="0" fontId="15" fillId="0" borderId="124" xfId="37" applyFont="1" applyBorder="1" applyAlignment="1">
      <alignment horizontal="center" vertical="center"/>
    </xf>
    <xf numFmtId="168" fontId="5" fillId="0" borderId="140" xfId="37" applyNumberFormat="1" applyFont="1" applyBorder="1" applyAlignment="1">
      <alignment vertical="center"/>
    </xf>
    <xf numFmtId="0" fontId="15" fillId="0" borderId="0" xfId="37" applyFont="1"/>
    <xf numFmtId="0" fontId="3" fillId="0" borderId="83" xfId="37" applyFont="1" applyBorder="1"/>
    <xf numFmtId="0" fontId="144" fillId="0" borderId="0" xfId="37" applyFont="1"/>
    <xf numFmtId="168" fontId="3" fillId="0" borderId="0" xfId="37" applyNumberFormat="1" applyFont="1"/>
    <xf numFmtId="0" fontId="2" fillId="0" borderId="149" xfId="37" applyFont="1" applyBorder="1" applyAlignment="1">
      <alignment horizontal="left"/>
    </xf>
    <xf numFmtId="0" fontId="5" fillId="0" borderId="126" xfId="37" applyFont="1" applyBorder="1" applyAlignment="1">
      <alignment horizontal="left"/>
    </xf>
    <xf numFmtId="0" fontId="5" fillId="0" borderId="67" xfId="37" applyFont="1" applyBorder="1" applyAlignment="1">
      <alignment horizontal="left"/>
    </xf>
    <xf numFmtId="0" fontId="3" fillId="0" borderId="48" xfId="39" applyFont="1" applyBorder="1" applyAlignment="1">
      <alignment horizontal="left"/>
    </xf>
    <xf numFmtId="0" fontId="3" fillId="0" borderId="35" xfId="39" applyFont="1" applyBorder="1" applyAlignment="1">
      <alignment horizontal="center"/>
    </xf>
    <xf numFmtId="3" fontId="26" fillId="0" borderId="0" xfId="37" applyNumberFormat="1" applyFont="1" applyAlignment="1">
      <alignment vertical="center"/>
    </xf>
    <xf numFmtId="3" fontId="26" fillId="0" borderId="0" xfId="37" applyNumberFormat="1" applyFont="1" applyAlignment="1">
      <alignment horizontal="center" vertical="center"/>
    </xf>
    <xf numFmtId="0" fontId="3" fillId="0" borderId="35" xfId="37" applyFont="1" applyBorder="1" applyAlignment="1">
      <alignment horizontal="center"/>
    </xf>
    <xf numFmtId="0" fontId="23" fillId="0" borderId="148" xfId="37" applyFont="1" applyBorder="1" applyAlignment="1">
      <alignment horizontal="center" vertical="center" wrapText="1"/>
    </xf>
    <xf numFmtId="0" fontId="26" fillId="30" borderId="0" xfId="37" applyFont="1" applyFill="1" applyAlignment="1">
      <alignment horizontal="center" vertical="center"/>
    </xf>
    <xf numFmtId="0" fontId="3" fillId="0" borderId="40" xfId="37" applyFont="1" applyBorder="1"/>
    <xf numFmtId="3" fontId="3" fillId="0" borderId="0" xfId="37" applyNumberFormat="1" applyFont="1"/>
    <xf numFmtId="0" fontId="101" fillId="0" borderId="45" xfId="37" applyFont="1" applyBorder="1" applyAlignment="1">
      <alignment horizontal="left"/>
    </xf>
    <xf numFmtId="0" fontId="101" fillId="0" borderId="30" xfId="37" applyFont="1" applyBorder="1" applyAlignment="1">
      <alignment horizontal="left"/>
    </xf>
    <xf numFmtId="0" fontId="26" fillId="0" borderId="0" xfId="37" applyFont="1" applyAlignment="1">
      <alignment vertical="center"/>
    </xf>
    <xf numFmtId="0" fontId="3" fillId="0" borderId="50" xfId="42" applyFont="1" applyBorder="1" applyAlignment="1">
      <alignment horizontal="center"/>
    </xf>
    <xf numFmtId="0" fontId="3" fillId="0" borderId="0" xfId="37" applyFont="1" applyAlignment="1">
      <alignment wrapText="1"/>
    </xf>
    <xf numFmtId="0" fontId="2" fillId="0" borderId="148" xfId="37" applyFont="1" applyBorder="1" applyAlignment="1">
      <alignment horizontal="center" vertical="center"/>
    </xf>
    <xf numFmtId="0" fontId="28" fillId="0" borderId="152" xfId="37" applyFont="1" applyBorder="1"/>
    <xf numFmtId="168" fontId="28" fillId="0" borderId="95" xfId="37" applyNumberFormat="1" applyFont="1" applyBorder="1" applyAlignment="1">
      <alignment vertical="center"/>
    </xf>
    <xf numFmtId="0" fontId="2" fillId="0" borderId="147" xfId="37" applyFont="1" applyBorder="1" applyAlignment="1">
      <alignment horizontal="center" vertical="center"/>
    </xf>
    <xf numFmtId="0" fontId="28" fillId="27" borderId="22" xfId="37" applyFont="1" applyFill="1" applyBorder="1" applyAlignment="1">
      <alignment horizontal="right"/>
    </xf>
    <xf numFmtId="0" fontId="28" fillId="27" borderId="0" xfId="37" applyFont="1" applyFill="1"/>
    <xf numFmtId="168" fontId="28" fillId="27" borderId="41" xfId="37" applyNumberFormat="1" applyFont="1" applyFill="1" applyBorder="1" applyAlignment="1">
      <alignment vertical="center"/>
    </xf>
    <xf numFmtId="0" fontId="2" fillId="0" borderId="129" xfId="37" applyFont="1" applyBorder="1" applyAlignment="1">
      <alignment horizontal="left" wrapText="1"/>
    </xf>
    <xf numFmtId="0" fontId="101" fillId="0" borderId="0" xfId="37" applyFont="1" applyAlignment="1">
      <alignment horizontal="center"/>
    </xf>
    <xf numFmtId="3" fontId="15" fillId="0" borderId="41" xfId="37" applyNumberFormat="1" applyFont="1" applyBorder="1"/>
    <xf numFmtId="0" fontId="3" fillId="0" borderId="22" xfId="37" applyFont="1" applyBorder="1" applyAlignment="1">
      <alignment horizontal="left"/>
    </xf>
    <xf numFmtId="0" fontId="11" fillId="0" borderId="150" xfId="37" applyFont="1" applyBorder="1" applyAlignment="1">
      <alignment horizontal="left" vertical="center"/>
    </xf>
    <xf numFmtId="0" fontId="11" fillId="0" borderId="0" xfId="37" applyFont="1" applyAlignment="1">
      <alignment horizontal="center"/>
    </xf>
    <xf numFmtId="168" fontId="11" fillId="0" borderId="135" xfId="37" applyNumberFormat="1" applyFont="1" applyBorder="1" applyAlignment="1">
      <alignment vertical="center"/>
    </xf>
    <xf numFmtId="0" fontId="6" fillId="0" borderId="16" xfId="37" applyFont="1" applyBorder="1" applyAlignment="1">
      <alignment horizontal="right"/>
    </xf>
    <xf numFmtId="0" fontId="6" fillId="0" borderId="152" xfId="37" applyFont="1" applyBorder="1" applyAlignment="1">
      <alignment horizontal="center" vertical="center"/>
    </xf>
    <xf numFmtId="168" fontId="6" fillId="0" borderId="95" xfId="37" applyNumberFormat="1" applyFont="1" applyBorder="1" applyAlignment="1">
      <alignment vertical="center"/>
    </xf>
    <xf numFmtId="168" fontId="71" fillId="0" borderId="135" xfId="37" applyNumberFormat="1" applyFont="1" applyBorder="1" applyAlignment="1">
      <alignment vertical="center"/>
    </xf>
    <xf numFmtId="0" fontId="6" fillId="27" borderId="22" xfId="37" applyFont="1" applyFill="1" applyBorder="1" applyAlignment="1">
      <alignment horizontal="right"/>
    </xf>
    <xf numFmtId="0" fontId="6" fillId="27" borderId="0" xfId="37" applyFont="1" applyFill="1" applyAlignment="1">
      <alignment horizontal="center" vertical="center"/>
    </xf>
    <xf numFmtId="168" fontId="6" fillId="27" borderId="41" xfId="37" applyNumberFormat="1" applyFont="1" applyFill="1" applyBorder="1" applyAlignment="1">
      <alignment vertical="center"/>
    </xf>
    <xf numFmtId="3" fontId="3" fillId="0" borderId="41" xfId="37" applyNumberFormat="1" applyFont="1" applyBorder="1"/>
    <xf numFmtId="0" fontId="3" fillId="0" borderId="149" xfId="37" applyFont="1" applyBorder="1" applyAlignment="1">
      <alignment horizontal="left"/>
    </xf>
    <xf numFmtId="0" fontId="33" fillId="0" borderId="0" xfId="37" applyFont="1" applyAlignment="1">
      <alignment horizontal="center"/>
    </xf>
    <xf numFmtId="0" fontId="28" fillId="0" borderId="152" xfId="37" applyFont="1" applyBorder="1" applyAlignment="1">
      <alignment horizontal="center" vertical="center"/>
    </xf>
    <xf numFmtId="0" fontId="3" fillId="27" borderId="10" xfId="37" applyFont="1" applyFill="1" applyBorder="1"/>
    <xf numFmtId="0" fontId="15" fillId="27" borderId="83" xfId="37" applyFont="1" applyFill="1" applyBorder="1"/>
    <xf numFmtId="0" fontId="3" fillId="27" borderId="75" xfId="37" applyFont="1" applyFill="1" applyBorder="1"/>
    <xf numFmtId="0" fontId="15" fillId="27" borderId="0" xfId="37" applyFont="1" applyFill="1"/>
    <xf numFmtId="0" fontId="3" fillId="27" borderId="41" xfId="37" applyFont="1" applyFill="1" applyBorder="1"/>
    <xf numFmtId="0" fontId="3" fillId="27" borderId="22" xfId="37" applyFont="1" applyFill="1" applyBorder="1" applyAlignment="1">
      <alignment horizontal="left"/>
    </xf>
    <xf numFmtId="0" fontId="11" fillId="27" borderId="0" xfId="37" applyFont="1" applyFill="1" applyAlignment="1">
      <alignment horizontal="center"/>
    </xf>
    <xf numFmtId="168" fontId="5" fillId="0" borderId="95" xfId="37" applyNumberFormat="1" applyFont="1" applyBorder="1" applyAlignment="1">
      <alignment vertical="center"/>
    </xf>
    <xf numFmtId="164" fontId="41" fillId="26" borderId="129" xfId="60" applyNumberFormat="1" applyFill="1" applyBorder="1" applyAlignment="1">
      <alignment horizontal="right" vertical="top"/>
    </xf>
    <xf numFmtId="164" fontId="48" fillId="26" borderId="129" xfId="60" applyNumberFormat="1" applyFont="1" applyFill="1" applyBorder="1" applyAlignment="1">
      <alignment horizontal="right" vertical="top"/>
    </xf>
    <xf numFmtId="0" fontId="92" fillId="26" borderId="129" xfId="58" applyFont="1" applyFill="1" applyBorder="1" applyAlignment="1">
      <alignment vertical="top"/>
    </xf>
    <xf numFmtId="164" fontId="15" fillId="26" borderId="129" xfId="60" applyNumberFormat="1" applyFont="1" applyFill="1" applyBorder="1" applyAlignment="1">
      <alignment vertical="top"/>
    </xf>
    <xf numFmtId="0" fontId="37" fillId="0" borderId="114" xfId="37" applyFont="1" applyBorder="1" applyAlignment="1">
      <alignment horizontal="center" vertical="center"/>
    </xf>
    <xf numFmtId="167" fontId="177" fillId="0" borderId="0" xfId="37" applyNumberFormat="1" applyFont="1"/>
    <xf numFmtId="164" fontId="41" fillId="0" borderId="0" xfId="60" applyNumberFormat="1" applyAlignment="1">
      <alignment vertical="center"/>
    </xf>
    <xf numFmtId="164" fontId="41" fillId="0" borderId="0" xfId="60" applyNumberFormat="1" applyAlignment="1">
      <alignment horizontal="center" vertical="center"/>
    </xf>
    <xf numFmtId="0" fontId="92" fillId="26" borderId="23" xfId="58" applyFont="1" applyFill="1" applyBorder="1" applyAlignment="1">
      <alignment horizontal="centerContinuous" readingOrder="1"/>
    </xf>
    <xf numFmtId="0" fontId="118" fillId="26" borderId="0" xfId="58" applyFont="1" applyFill="1" applyAlignment="1">
      <alignment horizontal="centerContinuous" readingOrder="1"/>
    </xf>
    <xf numFmtId="164" fontId="15" fillId="26" borderId="0" xfId="60" applyNumberFormat="1" applyFont="1" applyFill="1" applyAlignment="1">
      <alignment horizontal="centerContinuous" vertical="center" readingOrder="1"/>
    </xf>
    <xf numFmtId="164" fontId="15" fillId="26" borderId="41" xfId="60" applyNumberFormat="1" applyFont="1" applyFill="1" applyBorder="1" applyAlignment="1">
      <alignment horizontal="centerContinuous" vertical="center" readingOrder="1"/>
    </xf>
    <xf numFmtId="167" fontId="41" fillId="0" borderId="0" xfId="60" applyNumberFormat="1" applyAlignment="1">
      <alignment vertical="center"/>
    </xf>
    <xf numFmtId="167" fontId="41" fillId="0" borderId="0" xfId="60" applyNumberFormat="1" applyAlignment="1">
      <alignment horizontal="center" vertical="center"/>
    </xf>
    <xf numFmtId="0" fontId="92" fillId="26" borderId="0" xfId="58" applyFont="1" applyFill="1" applyAlignment="1">
      <alignment horizontal="centerContinuous"/>
    </xf>
    <xf numFmtId="164" fontId="15" fillId="26" borderId="0" xfId="60" applyNumberFormat="1" applyFont="1" applyFill="1" applyAlignment="1">
      <alignment horizontal="centerContinuous" vertical="center"/>
    </xf>
    <xf numFmtId="164" fontId="15" fillId="26" borderId="41" xfId="60" applyNumberFormat="1" applyFont="1" applyFill="1" applyBorder="1" applyAlignment="1">
      <alignment horizontal="centerContinuous" vertical="center"/>
    </xf>
    <xf numFmtId="164" fontId="41" fillId="0" borderId="0" xfId="60" applyNumberFormat="1" applyAlignment="1">
      <alignment vertical="top"/>
    </xf>
    <xf numFmtId="164" fontId="41" fillId="26" borderId="56" xfId="60" applyNumberFormat="1" applyFill="1" applyBorder="1" applyAlignment="1">
      <alignment horizontal="right" vertical="top"/>
    </xf>
    <xf numFmtId="164" fontId="48" fillId="26" borderId="77" xfId="60" applyNumberFormat="1" applyFont="1" applyFill="1" applyBorder="1" applyAlignment="1">
      <alignment horizontal="right" vertical="top"/>
    </xf>
    <xf numFmtId="0" fontId="92" fillId="26" borderId="77" xfId="58" applyFont="1" applyFill="1" applyBorder="1" applyAlignment="1">
      <alignment vertical="top"/>
    </xf>
    <xf numFmtId="164" fontId="15" fillId="26" borderId="77" xfId="60" applyNumberFormat="1" applyFont="1" applyFill="1" applyBorder="1" applyAlignment="1">
      <alignment vertical="top"/>
    </xf>
    <xf numFmtId="164" fontId="15" fillId="26" borderId="67" xfId="60" applyNumberFormat="1" applyFont="1" applyFill="1" applyBorder="1" applyAlignment="1">
      <alignment vertical="top"/>
    </xf>
    <xf numFmtId="164" fontId="37" fillId="0" borderId="138" xfId="60" applyNumberFormat="1" applyFont="1" applyBorder="1" applyAlignment="1">
      <alignment horizontal="center" vertical="center" wrapText="1"/>
    </xf>
    <xf numFmtId="164" fontId="42" fillId="0" borderId="0" xfId="60" applyNumberFormat="1" applyFont="1" applyAlignment="1">
      <alignment vertical="center"/>
    </xf>
    <xf numFmtId="164" fontId="42" fillId="0" borderId="0" xfId="60" applyNumberFormat="1" applyFont="1" applyAlignment="1">
      <alignment horizontal="center" vertical="center"/>
    </xf>
    <xf numFmtId="164" fontId="42" fillId="0" borderId="0" xfId="60" applyNumberFormat="1" applyFont="1" applyAlignment="1">
      <alignment horizontal="right" vertical="center"/>
    </xf>
    <xf numFmtId="164" fontId="46" fillId="0" borderId="0" xfId="60" applyNumberFormat="1" applyFont="1" applyAlignment="1">
      <alignment horizontal="right" vertical="center"/>
    </xf>
    <xf numFmtId="164" fontId="43" fillId="0" borderId="0" xfId="60" applyNumberFormat="1" applyFont="1" applyAlignment="1">
      <alignment vertical="center"/>
    </xf>
    <xf numFmtId="164" fontId="44" fillId="0" borderId="0" xfId="60" applyNumberFormat="1" applyFont="1" applyAlignment="1">
      <alignment horizontal="center" vertical="center" wrapText="1"/>
    </xf>
    <xf numFmtId="164" fontId="56" fillId="0" borderId="0" xfId="60" applyNumberFormat="1" applyFont="1" applyAlignment="1">
      <alignment horizontal="centerContinuous" vertical="center"/>
    </xf>
    <xf numFmtId="164" fontId="6" fillId="0" borderId="0" xfId="60" applyNumberFormat="1" applyFont="1" applyAlignment="1">
      <alignment horizontal="centerContinuous" vertical="center"/>
    </xf>
    <xf numFmtId="164" fontId="42" fillId="0" borderId="0" xfId="60" applyNumberFormat="1" applyFont="1" applyAlignment="1">
      <alignment horizontal="centerContinuous" vertical="center"/>
    </xf>
    <xf numFmtId="164" fontId="43" fillId="0" borderId="0" xfId="60" applyNumberFormat="1" applyFont="1" applyAlignment="1">
      <alignment horizontal="centerContinuous" vertical="center"/>
    </xf>
    <xf numFmtId="14" fontId="42" fillId="0" borderId="0" xfId="60" applyNumberFormat="1" applyFont="1" applyAlignment="1">
      <alignment vertical="center"/>
    </xf>
    <xf numFmtId="164" fontId="48" fillId="0" borderId="0" xfId="60" applyNumberFormat="1" applyFont="1" applyAlignment="1">
      <alignment horizontal="right" vertical="center"/>
    </xf>
    <xf numFmtId="164" fontId="44" fillId="28" borderId="35" xfId="60" applyNumberFormat="1" applyFont="1" applyFill="1" applyBorder="1" applyAlignment="1">
      <alignment horizontal="center" vertical="center"/>
    </xf>
    <xf numFmtId="164" fontId="44" fillId="0" borderId="0" xfId="60" applyNumberFormat="1" applyFont="1" applyAlignment="1">
      <alignment vertical="center"/>
    </xf>
    <xf numFmtId="164" fontId="44" fillId="0" borderId="0" xfId="60" applyNumberFormat="1" applyFont="1" applyAlignment="1">
      <alignment horizontal="center" vertical="center"/>
    </xf>
    <xf numFmtId="0" fontId="178" fillId="0" borderId="0" xfId="42" applyFont="1" applyAlignment="1">
      <alignment horizontal="center" vertical="center"/>
    </xf>
    <xf numFmtId="0" fontId="119" fillId="33" borderId="0" xfId="37" applyFont="1" applyFill="1" applyAlignment="1">
      <alignment horizontal="centerContinuous" vertical="center"/>
    </xf>
    <xf numFmtId="0" fontId="121" fillId="33" borderId="0" xfId="37" applyFont="1" applyFill="1" applyAlignment="1">
      <alignment horizontal="center" vertical="center"/>
    </xf>
    <xf numFmtId="0" fontId="113" fillId="33" borderId="0" xfId="37" applyFont="1" applyFill="1" applyAlignment="1">
      <alignment horizontal="centerContinuous" vertical="center"/>
    </xf>
    <xf numFmtId="0" fontId="149" fillId="0" borderId="0" xfId="42" applyFont="1" applyAlignment="1">
      <alignment horizontal="center" vertical="center"/>
    </xf>
    <xf numFmtId="0" fontId="159" fillId="0" borderId="0" xfId="42" applyFont="1" applyAlignment="1">
      <alignment vertical="center"/>
    </xf>
    <xf numFmtId="10" fontId="155" fillId="0" borderId="35" xfId="42" applyNumberFormat="1" applyFont="1" applyBorder="1" applyAlignment="1" applyProtection="1">
      <alignment horizontal="center" vertical="center" wrapText="1"/>
      <protection locked="0"/>
    </xf>
    <xf numFmtId="0" fontId="159" fillId="0" borderId="0" xfId="43" applyFont="1" applyAlignment="1">
      <alignment vertical="center" wrapText="1"/>
    </xf>
    <xf numFmtId="2" fontId="149" fillId="0" borderId="0" xfId="42" applyNumberFormat="1" applyFont="1" applyAlignment="1" applyProtection="1">
      <alignment horizontal="center" vertical="center"/>
      <protection hidden="1"/>
    </xf>
    <xf numFmtId="3" fontId="9" fillId="35" borderId="35" xfId="42" applyNumberFormat="1" applyFont="1" applyFill="1" applyBorder="1" applyAlignment="1">
      <alignment horizontal="center" vertical="center" wrapText="1"/>
    </xf>
    <xf numFmtId="0" fontId="153" fillId="0" borderId="0" xfId="42" applyFont="1" applyAlignment="1">
      <alignment vertical="center"/>
    </xf>
    <xf numFmtId="167" fontId="41" fillId="0" borderId="0" xfId="60" applyNumberFormat="1" applyAlignment="1">
      <alignment horizontal="center" vertical="center" wrapText="1"/>
    </xf>
    <xf numFmtId="164" fontId="2" fillId="0" borderId="0" xfId="60" applyNumberFormat="1" applyFont="1" applyAlignment="1">
      <alignment horizontal="center" vertical="center" wrapText="1"/>
    </xf>
    <xf numFmtId="0" fontId="120" fillId="33" borderId="0" xfId="37" applyFont="1" applyFill="1" applyAlignment="1">
      <alignment horizontal="centerContinuous" vertical="center"/>
    </xf>
    <xf numFmtId="0" fontId="159" fillId="0" borderId="0" xfId="54" applyFont="1" applyAlignment="1">
      <alignment vertical="center" wrapText="1"/>
    </xf>
    <xf numFmtId="14" fontId="155" fillId="0" borderId="0" xfId="37" applyNumberFormat="1" applyFont="1" applyAlignment="1">
      <alignment horizontal="center" vertical="center" wrapText="1"/>
    </xf>
    <xf numFmtId="0" fontId="159" fillId="0" borderId="0" xfId="46" applyFont="1" applyAlignment="1">
      <alignment vertical="center" wrapText="1"/>
    </xf>
    <xf numFmtId="0" fontId="15" fillId="0" borderId="0" xfId="46" applyFont="1" applyAlignment="1">
      <alignment vertical="center" wrapText="1"/>
    </xf>
    <xf numFmtId="0" fontId="3" fillId="0" borderId="0" xfId="46" applyFont="1" applyAlignment="1">
      <alignment vertical="center" wrapText="1"/>
    </xf>
    <xf numFmtId="0" fontId="9" fillId="0" borderId="0" xfId="37" applyFont="1"/>
    <xf numFmtId="0" fontId="177" fillId="0" borderId="0" xfId="37" applyFont="1" applyAlignment="1">
      <alignment horizontal="center"/>
    </xf>
    <xf numFmtId="0" fontId="177" fillId="0" borderId="0" xfId="37" applyFont="1"/>
    <xf numFmtId="167" fontId="41" fillId="0" borderId="0" xfId="60" applyNumberFormat="1" applyAlignment="1">
      <alignment vertical="center" wrapText="1"/>
    </xf>
    <xf numFmtId="0" fontId="92" fillId="26" borderId="0" xfId="58" applyFont="1" applyFill="1" applyAlignment="1">
      <alignment horizontal="centerContinuous" readingOrder="1"/>
    </xf>
    <xf numFmtId="14" fontId="41" fillId="0" borderId="0" xfId="60" applyNumberFormat="1" applyAlignment="1">
      <alignment vertical="top"/>
    </xf>
    <xf numFmtId="164" fontId="41" fillId="26" borderId="77" xfId="60" applyNumberFormat="1" applyFill="1" applyBorder="1" applyAlignment="1">
      <alignment horizontal="right" vertical="top"/>
    </xf>
    <xf numFmtId="164" fontId="179" fillId="0" borderId="0" xfId="60" applyNumberFormat="1" applyFont="1" applyAlignment="1">
      <alignment vertical="center"/>
    </xf>
    <xf numFmtId="164" fontId="52" fillId="0" borderId="0" xfId="60" applyNumberFormat="1" applyFont="1" applyAlignment="1">
      <alignment horizontal="right" vertical="center"/>
    </xf>
    <xf numFmtId="3" fontId="9" fillId="0" borderId="139" xfId="42" applyNumberFormat="1" applyFont="1" applyBorder="1" applyAlignment="1">
      <alignment horizontal="center" vertical="center" wrapText="1"/>
    </xf>
    <xf numFmtId="0" fontId="162" fillId="0" borderId="0" xfId="42" applyFont="1" applyAlignment="1" applyProtection="1">
      <alignment horizontal="center" vertical="center"/>
      <protection hidden="1"/>
    </xf>
    <xf numFmtId="0" fontId="180" fillId="33" borderId="0" xfId="37" applyFont="1" applyFill="1" applyAlignment="1">
      <alignment horizontal="center" vertical="center"/>
    </xf>
    <xf numFmtId="0" fontId="149" fillId="0" borderId="0" xfId="43" applyFont="1" applyAlignment="1">
      <alignment vertical="center"/>
    </xf>
    <xf numFmtId="0" fontId="181" fillId="0" borderId="0" xfId="43" applyFont="1" applyAlignment="1">
      <alignment horizontal="center" vertical="center"/>
    </xf>
    <xf numFmtId="0" fontId="162" fillId="0" borderId="0" xfId="43" applyFont="1" applyAlignment="1">
      <alignment vertical="center"/>
    </xf>
    <xf numFmtId="0" fontId="182" fillId="0" borderId="0" xfId="43" applyFont="1" applyAlignment="1">
      <alignment vertical="center" wrapText="1"/>
    </xf>
    <xf numFmtId="0" fontId="153" fillId="0" borderId="0" xfId="43" applyFont="1" applyAlignment="1">
      <alignment vertical="center" wrapText="1"/>
    </xf>
    <xf numFmtId="0" fontId="155" fillId="0" borderId="0" xfId="43" applyFont="1" applyAlignment="1">
      <alignment horizontal="center" vertical="center"/>
    </xf>
    <xf numFmtId="0" fontId="158" fillId="0" borderId="0" xfId="43" applyFont="1" applyAlignment="1">
      <alignment vertical="center" wrapText="1"/>
    </xf>
    <xf numFmtId="0" fontId="4" fillId="0" borderId="0" xfId="43" applyFont="1" applyAlignment="1">
      <alignment horizontal="center" vertical="center"/>
    </xf>
    <xf numFmtId="0" fontId="3" fillId="0" borderId="0" xfId="43" applyFont="1" applyAlignment="1">
      <alignment horizontal="center" vertical="center"/>
    </xf>
    <xf numFmtId="0" fontId="26" fillId="0" borderId="0" xfId="43" applyFont="1" applyAlignment="1">
      <alignment vertical="center"/>
    </xf>
    <xf numFmtId="0" fontId="26" fillId="0" borderId="0" xfId="43" applyFont="1" applyAlignment="1">
      <alignment vertical="center" wrapText="1"/>
    </xf>
    <xf numFmtId="3" fontId="155" fillId="0" borderId="35" xfId="43" applyNumberFormat="1" applyFont="1" applyBorder="1" applyAlignment="1" applyProtection="1">
      <alignment horizontal="center" vertical="center" wrapText="1"/>
      <protection locked="0"/>
    </xf>
    <xf numFmtId="0" fontId="149" fillId="0" borderId="0" xfId="43" applyFont="1" applyAlignment="1" applyProtection="1">
      <alignment horizontal="center" vertical="center"/>
      <protection hidden="1"/>
    </xf>
    <xf numFmtId="0" fontId="15" fillId="0" borderId="0" xfId="43" applyFont="1" applyAlignment="1">
      <alignment vertical="center" wrapText="1"/>
    </xf>
    <xf numFmtId="0" fontId="9" fillId="0" borderId="0" xfId="42" applyFont="1"/>
    <xf numFmtId="0" fontId="122" fillId="0" borderId="0" xfId="0" applyFont="1" applyAlignment="1">
      <alignment horizontal="left" vertical="top"/>
    </xf>
    <xf numFmtId="0" fontId="2" fillId="0" borderId="95" xfId="0" applyFont="1" applyBorder="1" applyAlignment="1">
      <alignment horizontal="centerContinuous"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173" fontId="4" fillId="0" borderId="50" xfId="0" applyNumberFormat="1" applyFont="1" applyBorder="1" applyAlignment="1">
      <alignment horizontal="center" vertical="center"/>
    </xf>
    <xf numFmtId="0" fontId="3" fillId="0" borderId="61" xfId="0" applyFont="1" applyBorder="1" applyAlignment="1">
      <alignment horizontal="left" vertical="center"/>
    </xf>
    <xf numFmtId="0" fontId="3" fillId="0" borderId="58" xfId="0" applyFont="1" applyBorder="1" applyAlignment="1">
      <alignment horizontal="left" vertical="center"/>
    </xf>
    <xf numFmtId="173" fontId="4" fillId="0" borderId="35" xfId="0" applyNumberFormat="1" applyFont="1" applyBorder="1" applyAlignment="1">
      <alignment horizontal="center" vertical="center"/>
    </xf>
    <xf numFmtId="0" fontId="6" fillId="0" borderId="61" xfId="0" applyFont="1" applyBorder="1" applyAlignment="1">
      <alignment horizontal="left" vertical="center"/>
    </xf>
    <xf numFmtId="0" fontId="6" fillId="0" borderId="77" xfId="0" applyFont="1" applyBorder="1" applyAlignment="1">
      <alignment horizontal="left" vertical="center"/>
    </xf>
    <xf numFmtId="173" fontId="28" fillId="0" borderId="56" xfId="0" applyNumberFormat="1" applyFont="1" applyBorder="1" applyAlignment="1">
      <alignment horizontal="center" vertical="center"/>
    </xf>
    <xf numFmtId="0" fontId="3" fillId="0" borderId="77" xfId="0" applyFont="1" applyBorder="1" applyAlignment="1">
      <alignment horizontal="left" vertical="center"/>
    </xf>
    <xf numFmtId="173" fontId="4" fillId="0" borderId="56" xfId="0" applyNumberFormat="1" applyFont="1" applyBorder="1" applyAlignment="1">
      <alignment horizontal="center" vertical="center"/>
    </xf>
    <xf numFmtId="173" fontId="28" fillId="0" borderId="61" xfId="0" applyNumberFormat="1" applyFont="1" applyBorder="1" applyAlignment="1">
      <alignment horizontal="center" vertical="center"/>
    </xf>
    <xf numFmtId="173" fontId="28" fillId="0" borderId="35" xfId="0" applyNumberFormat="1" applyFont="1" applyBorder="1" applyAlignment="1">
      <alignment horizontal="center" vertical="center"/>
    </xf>
    <xf numFmtId="0" fontId="6" fillId="0" borderId="139" xfId="0" applyFont="1" applyBorder="1" applyAlignment="1">
      <alignment horizontal="left" vertical="center"/>
    </xf>
    <xf numFmtId="173" fontId="10" fillId="0" borderId="35" xfId="0" applyNumberFormat="1" applyFont="1" applyBorder="1" applyAlignment="1">
      <alignment horizontal="center" vertical="center" wrapText="1"/>
    </xf>
    <xf numFmtId="0" fontId="23" fillId="0" borderId="0" xfId="0" applyFont="1" applyAlignment="1">
      <alignment vertical="top"/>
    </xf>
    <xf numFmtId="0" fontId="3" fillId="36" borderId="0" xfId="0" applyFont="1" applyFill="1" applyAlignment="1">
      <alignment vertical="center"/>
    </xf>
    <xf numFmtId="0" fontId="11" fillId="0" borderId="77" xfId="0" applyFont="1" applyBorder="1" applyAlignment="1">
      <alignment horizontal="left" vertical="center"/>
    </xf>
    <xf numFmtId="0" fontId="11" fillId="0" borderId="58" xfId="0" applyFont="1" applyBorder="1" applyAlignment="1">
      <alignment horizontal="left" vertical="center"/>
    </xf>
    <xf numFmtId="173" fontId="71" fillId="0" borderId="50" xfId="0" applyNumberFormat="1" applyFont="1" applyBorder="1" applyAlignment="1">
      <alignment horizontal="center" vertical="center"/>
    </xf>
    <xf numFmtId="0" fontId="3" fillId="0" borderId="139" xfId="0" applyFont="1" applyBorder="1" applyAlignment="1">
      <alignment horizontal="left" vertical="center"/>
    </xf>
    <xf numFmtId="174" fontId="4" fillId="0" borderId="50" xfId="0" applyNumberFormat="1" applyFont="1" applyBorder="1" applyAlignment="1">
      <alignment horizontal="center" vertical="center"/>
    </xf>
    <xf numFmtId="175" fontId="4" fillId="37" borderId="54" xfId="0" applyNumberFormat="1" applyFont="1" applyFill="1" applyBorder="1" applyAlignment="1">
      <alignment horizontal="center" vertical="center"/>
    </xf>
    <xf numFmtId="175" fontId="4" fillId="37" borderId="55" xfId="0" applyNumberFormat="1" applyFont="1" applyFill="1" applyBorder="1" applyAlignment="1">
      <alignment horizontal="center" vertical="center"/>
    </xf>
    <xf numFmtId="0" fontId="3" fillId="0" borderId="139" xfId="0" applyFont="1" applyBorder="1" applyAlignment="1">
      <alignment horizontal="left" vertical="center" wrapText="1"/>
    </xf>
    <xf numFmtId="175" fontId="4" fillId="37" borderId="23" xfId="0" applyNumberFormat="1" applyFont="1" applyFill="1" applyBorder="1" applyAlignment="1">
      <alignment horizontal="center" vertical="center"/>
    </xf>
    <xf numFmtId="175" fontId="4" fillId="37" borderId="82" xfId="0" applyNumberFormat="1" applyFont="1" applyFill="1" applyBorder="1" applyAlignment="1">
      <alignment horizontal="center" vertical="center"/>
    </xf>
    <xf numFmtId="175" fontId="4" fillId="37" borderId="57" xfId="0" applyNumberFormat="1" applyFont="1" applyFill="1" applyBorder="1" applyAlignment="1">
      <alignment horizontal="center" vertical="center"/>
    </xf>
    <xf numFmtId="0" fontId="145" fillId="0" borderId="0" xfId="0" applyFont="1" applyAlignment="1">
      <alignment horizontal="center"/>
    </xf>
    <xf numFmtId="0" fontId="6" fillId="0" borderId="57" xfId="0" applyFont="1" applyBorder="1" applyAlignment="1">
      <alignment horizontal="left" vertical="center"/>
    </xf>
    <xf numFmtId="173" fontId="28" fillId="0" borderId="50" xfId="0" applyNumberFormat="1" applyFont="1" applyBorder="1" applyAlignment="1">
      <alignment horizontal="center" vertical="center"/>
    </xf>
    <xf numFmtId="0" fontId="6" fillId="0" borderId="58" xfId="0" applyFont="1" applyBorder="1" applyAlignment="1">
      <alignment horizontal="left" vertical="center"/>
    </xf>
    <xf numFmtId="0" fontId="6" fillId="0" borderId="35" xfId="0" applyFont="1" applyBorder="1" applyAlignment="1">
      <alignment horizontal="left" vertical="center"/>
    </xf>
    <xf numFmtId="0" fontId="11" fillId="0" borderId="139" xfId="0" applyFont="1" applyBorder="1" applyAlignment="1">
      <alignment horizontal="centerContinuous" vertical="center"/>
    </xf>
    <xf numFmtId="173" fontId="28" fillId="0" borderId="139" xfId="0" applyNumberFormat="1" applyFont="1" applyBorder="1" applyAlignment="1">
      <alignment horizontal="centerContinuous" vertical="center"/>
    </xf>
    <xf numFmtId="173" fontId="4" fillId="30" borderId="35" xfId="0" applyNumberFormat="1" applyFont="1" applyFill="1" applyBorder="1" applyAlignment="1">
      <alignment horizontal="center" vertical="center"/>
    </xf>
    <xf numFmtId="173" fontId="4" fillId="37" borderId="23" xfId="0" applyNumberFormat="1" applyFont="1" applyFill="1" applyBorder="1" applyAlignment="1">
      <alignment horizontal="center" vertical="center"/>
    </xf>
    <xf numFmtId="173" fontId="4" fillId="30" borderId="50" xfId="0" applyNumberFormat="1" applyFont="1" applyFill="1" applyBorder="1" applyAlignment="1">
      <alignment horizontal="center" vertical="center"/>
    </xf>
    <xf numFmtId="173" fontId="4" fillId="37" borderId="82" xfId="0" applyNumberFormat="1" applyFont="1" applyFill="1" applyBorder="1" applyAlignment="1">
      <alignment horizontal="center" vertical="center"/>
    </xf>
    <xf numFmtId="173" fontId="4" fillId="37" borderId="123" xfId="0" applyNumberFormat="1" applyFont="1" applyFill="1" applyBorder="1" applyAlignment="1">
      <alignment horizontal="center" vertical="center"/>
    </xf>
    <xf numFmtId="173" fontId="4" fillId="30" borderId="139" xfId="0" applyNumberFormat="1" applyFont="1" applyFill="1" applyBorder="1" applyAlignment="1">
      <alignment horizontal="centerContinuous" vertical="center"/>
    </xf>
    <xf numFmtId="173" fontId="4" fillId="37" borderId="55" xfId="0" applyNumberFormat="1" applyFont="1" applyFill="1" applyBorder="1" applyAlignment="1">
      <alignment horizontal="center" vertical="center"/>
    </xf>
    <xf numFmtId="0" fontId="3" fillId="0" borderId="57" xfId="0" applyFont="1" applyBorder="1" applyAlignment="1">
      <alignment horizontal="left" vertical="center" wrapText="1"/>
    </xf>
    <xf numFmtId="0" fontId="3" fillId="0" borderId="77" xfId="0" applyFont="1" applyBorder="1" applyAlignment="1">
      <alignment horizontal="left" vertical="center" wrapText="1"/>
    </xf>
    <xf numFmtId="173" fontId="4" fillId="37" borderId="56" xfId="0" applyNumberFormat="1" applyFont="1" applyFill="1" applyBorder="1" applyAlignment="1">
      <alignment horizontal="center" vertical="center"/>
    </xf>
    <xf numFmtId="0" fontId="132" fillId="0" borderId="0" xfId="37" applyFont="1" applyAlignment="1">
      <alignment horizontal="centerContinuous" vertical="center"/>
    </xf>
    <xf numFmtId="0" fontId="0" fillId="0" borderId="0" xfId="0" applyAlignment="1">
      <alignment horizontal="centerContinuous" vertical="center"/>
    </xf>
    <xf numFmtId="0" fontId="37" fillId="0" borderId="114" xfId="0" applyFont="1" applyBorder="1" applyAlignment="1">
      <alignment horizontal="centerContinuous" vertical="center"/>
    </xf>
    <xf numFmtId="0" fontId="3" fillId="0" borderId="39" xfId="0" applyFont="1" applyBorder="1" applyAlignment="1">
      <alignment horizontal="left" vertical="center"/>
    </xf>
    <xf numFmtId="173" fontId="4" fillId="0" borderId="87" xfId="0" applyNumberFormat="1" applyFont="1" applyBorder="1" applyAlignment="1">
      <alignment horizontal="center" vertical="center"/>
    </xf>
    <xf numFmtId="0" fontId="3" fillId="0" borderId="40" xfId="0" applyFont="1" applyBorder="1" applyAlignment="1">
      <alignment horizontal="left" vertical="center"/>
    </xf>
    <xf numFmtId="0" fontId="11" fillId="0" borderId="40" xfId="0" applyFont="1" applyBorder="1" applyAlignment="1">
      <alignment horizontal="left" vertical="center"/>
    </xf>
    <xf numFmtId="173" fontId="71" fillId="0" borderId="87" xfId="0" applyNumberFormat="1" applyFont="1" applyBorder="1" applyAlignment="1">
      <alignment horizontal="center" vertical="center"/>
    </xf>
    <xf numFmtId="0" fontId="3" fillId="0" borderId="40" xfId="0" applyFont="1" applyBorder="1" applyAlignment="1">
      <alignment vertical="center"/>
    </xf>
    <xf numFmtId="174" fontId="4" fillId="0" borderId="87" xfId="0" applyNumberFormat="1" applyFont="1" applyBorder="1" applyAlignment="1">
      <alignment horizontal="center" vertical="center"/>
    </xf>
    <xf numFmtId="175" fontId="4" fillId="37" borderId="101" xfId="0" applyNumberFormat="1" applyFont="1" applyFill="1" applyBorder="1" applyAlignment="1">
      <alignment horizontal="center" vertical="center"/>
    </xf>
    <xf numFmtId="175" fontId="4" fillId="37" borderId="87" xfId="0" applyNumberFormat="1" applyFont="1" applyFill="1" applyBorder="1" applyAlignment="1">
      <alignment horizontal="center" vertical="center"/>
    </xf>
    <xf numFmtId="0" fontId="3" fillId="0" borderId="22" xfId="0" applyFont="1" applyBorder="1"/>
    <xf numFmtId="0" fontId="3" fillId="0" borderId="150" xfId="0" applyFont="1" applyBorder="1" applyAlignment="1">
      <alignment vertical="center"/>
    </xf>
    <xf numFmtId="0" fontId="3" fillId="0" borderId="111" xfId="0" applyFont="1" applyBorder="1" applyAlignment="1">
      <alignment horizontal="left" vertical="center"/>
    </xf>
    <xf numFmtId="0" fontId="3" fillId="0" borderId="143" xfId="0" applyFont="1" applyBorder="1" applyAlignment="1">
      <alignment horizontal="left" vertical="center"/>
    </xf>
    <xf numFmtId="175" fontId="4" fillId="37" borderId="154" xfId="0" applyNumberFormat="1" applyFont="1" applyFill="1" applyBorder="1" applyAlignment="1">
      <alignment horizontal="center" vertical="center"/>
    </xf>
    <xf numFmtId="174" fontId="4" fillId="0" borderId="154" xfId="0" applyNumberFormat="1" applyFont="1" applyBorder="1" applyAlignment="1">
      <alignment horizontal="center" vertical="center"/>
    </xf>
    <xf numFmtId="174" fontId="4" fillId="0" borderId="140" xfId="0" applyNumberFormat="1" applyFont="1" applyBorder="1" applyAlignment="1">
      <alignment horizontal="center" vertical="center"/>
    </xf>
    <xf numFmtId="0" fontId="6" fillId="0" borderId="39" xfId="0" applyFont="1" applyBorder="1" applyAlignment="1">
      <alignment horizontal="left" vertical="center"/>
    </xf>
    <xf numFmtId="173" fontId="28" fillId="0" borderId="87" xfId="0" applyNumberFormat="1" applyFont="1" applyBorder="1" applyAlignment="1">
      <alignment horizontal="center" vertical="center"/>
    </xf>
    <xf numFmtId="0" fontId="6" fillId="0" borderId="40" xfId="0" applyFont="1" applyBorder="1" applyAlignment="1">
      <alignment vertical="center"/>
    </xf>
    <xf numFmtId="173" fontId="28" fillId="0" borderId="69" xfId="0" applyNumberFormat="1" applyFont="1" applyBorder="1" applyAlignment="1">
      <alignment horizontal="center" vertical="center"/>
    </xf>
    <xf numFmtId="0" fontId="6" fillId="0" borderId="40" xfId="0" applyFont="1" applyBorder="1" applyAlignment="1">
      <alignment horizontal="left" vertical="center"/>
    </xf>
    <xf numFmtId="173" fontId="28" fillId="0" borderId="68" xfId="0" applyNumberFormat="1" applyFont="1" applyBorder="1" applyAlignment="1">
      <alignment horizontal="centerContinuous" vertical="center"/>
    </xf>
    <xf numFmtId="173" fontId="4" fillId="30" borderId="69" xfId="0" applyNumberFormat="1" applyFont="1" applyFill="1" applyBorder="1" applyAlignment="1">
      <alignment horizontal="center" vertical="center"/>
    </xf>
    <xf numFmtId="173" fontId="4" fillId="30" borderId="68" xfId="0" applyNumberFormat="1" applyFont="1" applyFill="1" applyBorder="1" applyAlignment="1">
      <alignment horizontal="centerContinuous" vertical="center"/>
    </xf>
    <xf numFmtId="173" fontId="4" fillId="37" borderId="41" xfId="0" applyNumberFormat="1" applyFont="1" applyFill="1" applyBorder="1" applyAlignment="1">
      <alignment horizontal="center" vertical="center"/>
    </xf>
    <xf numFmtId="173" fontId="4" fillId="37" borderId="67" xfId="0" applyNumberFormat="1" applyFont="1" applyFill="1" applyBorder="1" applyAlignment="1">
      <alignment horizontal="center" vertical="center"/>
    </xf>
    <xf numFmtId="0" fontId="6" fillId="0" borderId="150" xfId="0" applyFont="1" applyBorder="1" applyAlignment="1">
      <alignment vertical="center"/>
    </xf>
    <xf numFmtId="0" fontId="6" fillId="0" borderId="111" xfId="0" applyFont="1" applyBorder="1" applyAlignment="1">
      <alignment horizontal="left" vertical="center"/>
    </xf>
    <xf numFmtId="173" fontId="4" fillId="0" borderId="154" xfId="0" applyNumberFormat="1" applyFont="1" applyBorder="1" applyAlignment="1">
      <alignment horizontal="center" vertical="center"/>
    </xf>
    <xf numFmtId="173" fontId="4" fillId="0" borderId="140" xfId="0" applyNumberFormat="1" applyFont="1" applyBorder="1" applyAlignment="1">
      <alignment horizontal="center" vertical="center"/>
    </xf>
    <xf numFmtId="0" fontId="156" fillId="0" borderId="0" xfId="43" applyFont="1" applyAlignment="1">
      <alignment horizontal="center" vertical="center"/>
    </xf>
    <xf numFmtId="0" fontId="154" fillId="0" borderId="0" xfId="43" applyFont="1" applyAlignment="1">
      <alignment horizontal="center" vertical="center"/>
    </xf>
    <xf numFmtId="0" fontId="159" fillId="0" borderId="0" xfId="43" applyFont="1" applyAlignment="1">
      <alignment vertical="center"/>
    </xf>
    <xf numFmtId="0" fontId="9" fillId="0" borderId="0" xfId="0" applyFont="1" applyAlignment="1">
      <alignment vertical="top"/>
    </xf>
    <xf numFmtId="38" fontId="14" fillId="0" borderId="102" xfId="32" applyNumberFormat="1" applyFont="1" applyFill="1" applyBorder="1" applyAlignment="1"/>
    <xf numFmtId="38" fontId="14" fillId="0" borderId="104" xfId="32" applyNumberFormat="1" applyFont="1" applyFill="1" applyBorder="1" applyAlignment="1"/>
    <xf numFmtId="0" fontId="14" fillId="0" borderId="99" xfId="32" applyNumberFormat="1" applyFont="1" applyFill="1" applyBorder="1" applyAlignment="1" applyProtection="1">
      <protection locked="0"/>
    </xf>
    <xf numFmtId="0" fontId="14" fillId="0" borderId="69" xfId="32" applyNumberFormat="1" applyFont="1" applyFill="1" applyBorder="1" applyAlignment="1" applyProtection="1">
      <protection locked="0"/>
    </xf>
    <xf numFmtId="0" fontId="14" fillId="0" borderId="27" xfId="32" applyNumberFormat="1" applyFont="1" applyFill="1" applyBorder="1" applyAlignment="1" applyProtection="1">
      <protection locked="0"/>
    </xf>
    <xf numFmtId="0" fontId="14" fillId="0" borderId="87" xfId="32" applyNumberFormat="1" applyFont="1" applyFill="1" applyBorder="1" applyAlignment="1" applyProtection="1">
      <protection locked="0"/>
    </xf>
    <xf numFmtId="0" fontId="14" fillId="0" borderId="78" xfId="32" applyNumberFormat="1" applyFont="1" applyFill="1" applyBorder="1" applyAlignment="1" applyProtection="1">
      <protection locked="0"/>
    </xf>
    <xf numFmtId="0" fontId="14" fillId="0" borderId="63" xfId="32" applyNumberFormat="1" applyFont="1" applyFill="1" applyBorder="1" applyAlignment="1" applyProtection="1">
      <protection locked="0"/>
    </xf>
    <xf numFmtId="0" fontId="146" fillId="0" borderId="0" xfId="0" applyFont="1" applyAlignment="1" applyProtection="1">
      <alignment horizontal="center" vertical="center"/>
      <protection locked="0"/>
    </xf>
    <xf numFmtId="0" fontId="3" fillId="29" borderId="0" xfId="37" applyFont="1" applyFill="1"/>
    <xf numFmtId="0" fontId="23" fillId="0" borderId="148" xfId="37" applyFont="1" applyBorder="1" applyAlignment="1">
      <alignment horizontal="center" vertical="center"/>
    </xf>
    <xf numFmtId="0" fontId="26" fillId="36" borderId="0" xfId="37" applyFont="1" applyFill="1" applyAlignment="1">
      <alignment horizontal="center" vertical="center"/>
    </xf>
    <xf numFmtId="3" fontId="26" fillId="36" borderId="0" xfId="37" applyNumberFormat="1" applyFont="1" applyFill="1" applyAlignment="1">
      <alignment vertical="center"/>
    </xf>
    <xf numFmtId="3" fontId="26" fillId="36" borderId="0" xfId="37" applyNumberFormat="1" applyFont="1" applyFill="1" applyAlignment="1">
      <alignment horizontal="center" vertical="center"/>
    </xf>
    <xf numFmtId="0" fontId="15" fillId="0" borderId="0" xfId="62"/>
    <xf numFmtId="0" fontId="15" fillId="0" borderId="0" xfId="62" applyAlignment="1">
      <alignment vertical="center"/>
    </xf>
    <xf numFmtId="0" fontId="12" fillId="0" borderId="81" xfId="56" applyFont="1" applyBorder="1" applyAlignment="1">
      <alignment horizontal="center"/>
    </xf>
    <xf numFmtId="0" fontId="12" fillId="0" borderId="156" xfId="62" applyFont="1" applyBorder="1" applyAlignment="1">
      <alignment horizontal="center"/>
    </xf>
    <xf numFmtId="0" fontId="25" fillId="0" borderId="22" xfId="62" applyFont="1" applyBorder="1" applyAlignment="1">
      <alignment horizontal="center"/>
    </xf>
    <xf numFmtId="0" fontId="25" fillId="0" borderId="0" xfId="62" applyFont="1" applyAlignment="1">
      <alignment horizontal="center"/>
    </xf>
    <xf numFmtId="0" fontId="12" fillId="0" borderId="157" xfId="56" applyFont="1" applyBorder="1" applyAlignment="1">
      <alignment horizontal="center"/>
    </xf>
    <xf numFmtId="0" fontId="12" fillId="30" borderId="81" xfId="56" applyFont="1" applyFill="1" applyBorder="1" applyAlignment="1">
      <alignment horizontal="center"/>
    </xf>
    <xf numFmtId="0" fontId="12" fillId="30" borderId="156" xfId="62" applyFont="1" applyFill="1" applyBorder="1" applyAlignment="1">
      <alignment horizontal="center"/>
    </xf>
    <xf numFmtId="0" fontId="12" fillId="0" borderId="133" xfId="62" applyFont="1" applyBorder="1" applyAlignment="1">
      <alignment horizontal="center"/>
    </xf>
    <xf numFmtId="3" fontId="3" fillId="24" borderId="63" xfId="0" applyNumberFormat="1" applyFont="1" applyFill="1" applyBorder="1"/>
    <xf numFmtId="3" fontId="3" fillId="24" borderId="87" xfId="0" applyNumberFormat="1" applyFont="1" applyFill="1" applyBorder="1"/>
    <xf numFmtId="3" fontId="3" fillId="24" borderId="39" xfId="0" applyNumberFormat="1" applyFont="1" applyFill="1" applyBorder="1" applyProtection="1">
      <protection locked="0"/>
    </xf>
    <xf numFmtId="3" fontId="3" fillId="30" borderId="63" xfId="0" applyNumberFormat="1" applyFont="1" applyFill="1" applyBorder="1" applyProtection="1">
      <protection locked="0"/>
    </xf>
    <xf numFmtId="3" fontId="3" fillId="30" borderId="47" xfId="0" applyNumberFormat="1" applyFont="1" applyFill="1" applyBorder="1" applyProtection="1">
      <protection locked="0"/>
    </xf>
    <xf numFmtId="0" fontId="0" fillId="33" borderId="0" xfId="0" applyFill="1"/>
    <xf numFmtId="0" fontId="6" fillId="0" borderId="34" xfId="56" applyFont="1" applyBorder="1" applyAlignment="1">
      <alignment horizontal="left"/>
    </xf>
    <xf numFmtId="0" fontId="10" fillId="0" borderId="29" xfId="56" applyFont="1" applyBorder="1" applyAlignment="1">
      <alignment horizontal="center"/>
    </xf>
    <xf numFmtId="3" fontId="10" fillId="0" borderId="102" xfId="56" applyNumberFormat="1" applyFont="1" applyBorder="1" applyAlignment="1">
      <alignment horizontal="center"/>
    </xf>
    <xf numFmtId="3" fontId="10" fillId="0" borderId="29" xfId="56" applyNumberFormat="1" applyFont="1" applyBorder="1" applyAlignment="1">
      <alignment horizontal="center"/>
    </xf>
    <xf numFmtId="3" fontId="10" fillId="0" borderId="103" xfId="56" applyNumberFormat="1" applyFont="1" applyBorder="1" applyAlignment="1">
      <alignment horizontal="center"/>
    </xf>
    <xf numFmtId="3" fontId="10" fillId="0" borderId="120" xfId="56" applyNumberFormat="1" applyFont="1" applyBorder="1" applyAlignment="1">
      <alignment horizontal="center"/>
    </xf>
    <xf numFmtId="0" fontId="5" fillId="0" borderId="22" xfId="62" applyFont="1" applyBorder="1"/>
    <xf numFmtId="0" fontId="5" fillId="0" borderId="0" xfId="62" applyFont="1"/>
    <xf numFmtId="3" fontId="10" fillId="0" borderId="105" xfId="56" applyNumberFormat="1" applyFont="1" applyBorder="1" applyAlignment="1">
      <alignment horizontal="center"/>
    </xf>
    <xf numFmtId="3" fontId="10" fillId="0" borderId="104" xfId="56" applyNumberFormat="1" applyFont="1" applyBorder="1" applyAlignment="1">
      <alignment horizontal="center"/>
    </xf>
    <xf numFmtId="0" fontId="28" fillId="0" borderId="145" xfId="0" applyFont="1" applyBorder="1" applyAlignment="1">
      <alignment vertical="center"/>
    </xf>
    <xf numFmtId="0" fontId="3" fillId="0" borderId="146" xfId="0" applyFont="1" applyBorder="1" applyAlignment="1">
      <alignment horizontal="center"/>
    </xf>
    <xf numFmtId="0" fontId="3" fillId="0" borderId="146" xfId="0" applyFont="1" applyBorder="1"/>
    <xf numFmtId="0" fontId="3" fillId="0" borderId="16" xfId="0" applyFont="1" applyBorder="1"/>
    <xf numFmtId="0" fontId="3" fillId="0" borderId="111" xfId="0" applyFont="1" applyBorder="1" applyAlignment="1">
      <alignment horizontal="center"/>
    </xf>
    <xf numFmtId="0" fontId="3" fillId="33" borderId="0" xfId="0" applyFont="1" applyFill="1"/>
    <xf numFmtId="0" fontId="3" fillId="33" borderId="35" xfId="0" applyFont="1" applyFill="1" applyBorder="1"/>
    <xf numFmtId="3" fontId="3" fillId="0" borderId="76" xfId="0" applyNumberFormat="1" applyFont="1" applyBorder="1" applyProtection="1">
      <protection locked="0"/>
    </xf>
    <xf numFmtId="0" fontId="3" fillId="33" borderId="98" xfId="0" applyFont="1" applyFill="1" applyBorder="1"/>
    <xf numFmtId="0" fontId="3" fillId="0" borderId="42" xfId="0" applyFont="1" applyBorder="1" applyAlignment="1">
      <alignment horizontal="center" vertical="center" wrapText="1"/>
    </xf>
    <xf numFmtId="0" fontId="3" fillId="30" borderId="37" xfId="0" applyFont="1" applyFill="1" applyBorder="1" applyAlignment="1">
      <alignment horizontal="centerContinuous" vertical="center" wrapText="1"/>
    </xf>
    <xf numFmtId="0" fontId="3" fillId="30" borderId="37" xfId="0" applyFont="1" applyFill="1" applyBorder="1" applyAlignment="1">
      <alignment horizontal="center" vertical="center" wrapText="1"/>
    </xf>
    <xf numFmtId="0" fontId="32" fillId="30" borderId="31" xfId="0" applyFont="1" applyFill="1" applyBorder="1" applyAlignment="1">
      <alignment horizontal="center"/>
    </xf>
    <xf numFmtId="0" fontId="14" fillId="0" borderId="42" xfId="0" applyFont="1" applyBorder="1" applyAlignment="1">
      <alignment horizontal="center" vertical="center" wrapText="1"/>
    </xf>
    <xf numFmtId="0" fontId="3" fillId="0" borderId="142" xfId="0" applyFont="1" applyBorder="1" applyAlignment="1">
      <alignment horizontal="left"/>
    </xf>
    <xf numFmtId="0" fontId="3" fillId="0" borderId="86" xfId="0" applyFont="1" applyBorder="1" applyAlignment="1">
      <alignment horizontal="left"/>
    </xf>
    <xf numFmtId="0" fontId="3" fillId="0" borderId="18" xfId="0" applyFont="1" applyBorder="1" applyAlignment="1">
      <alignment horizontal="centerContinuous" vertical="center" wrapText="1"/>
    </xf>
    <xf numFmtId="3" fontId="3" fillId="24" borderId="58" xfId="0" applyNumberFormat="1" applyFont="1" applyFill="1" applyBorder="1"/>
    <xf numFmtId="0" fontId="0" fillId="0" borderId="148" xfId="0" applyBorder="1"/>
    <xf numFmtId="3" fontId="3" fillId="24" borderId="57" xfId="0" applyNumberFormat="1" applyFont="1" applyFill="1" applyBorder="1"/>
    <xf numFmtId="0" fontId="12" fillId="0" borderId="166" xfId="56" applyFont="1" applyBorder="1" applyAlignment="1">
      <alignment horizontal="center"/>
    </xf>
    <xf numFmtId="0" fontId="12" fillId="0" borderId="92" xfId="62" applyFont="1" applyBorder="1" applyAlignment="1">
      <alignment horizontal="center"/>
    </xf>
    <xf numFmtId="0" fontId="187" fillId="0" borderId="0" xfId="0" applyFont="1"/>
    <xf numFmtId="0" fontId="28" fillId="0" borderId="41" xfId="0" applyFont="1" applyBorder="1" applyAlignment="1">
      <alignment horizontal="left" vertical="center" wrapText="1"/>
    </xf>
    <xf numFmtId="0" fontId="28" fillId="0" borderId="153" xfId="0" applyFont="1" applyBorder="1" applyAlignment="1">
      <alignment horizontal="left" vertical="center" wrapText="1"/>
    </xf>
    <xf numFmtId="0" fontId="28" fillId="0" borderId="146" xfId="0" applyFont="1" applyBorder="1" applyAlignment="1">
      <alignment horizontal="left" vertical="center" wrapText="1"/>
    </xf>
    <xf numFmtId="0" fontId="28" fillId="0" borderId="95" xfId="0" applyFont="1" applyBorder="1" applyAlignment="1">
      <alignment horizontal="left" vertical="center" wrapText="1"/>
    </xf>
    <xf numFmtId="0" fontId="15" fillId="0" borderId="35" xfId="0" applyFont="1" applyBorder="1" applyAlignment="1">
      <alignment horizontal="center"/>
    </xf>
    <xf numFmtId="0" fontId="19" fillId="24" borderId="23" xfId="0" applyFont="1" applyFill="1" applyBorder="1" applyAlignment="1">
      <alignment horizontal="left"/>
    </xf>
    <xf numFmtId="3" fontId="19" fillId="24" borderId="55" xfId="0" applyNumberFormat="1" applyFont="1" applyFill="1" applyBorder="1" applyProtection="1">
      <protection locked="0"/>
    </xf>
    <xf numFmtId="3" fontId="19" fillId="24" borderId="90" xfId="0" applyNumberFormat="1" applyFont="1" applyFill="1" applyBorder="1" applyProtection="1">
      <protection locked="0"/>
    </xf>
    <xf numFmtId="3" fontId="19" fillId="24" borderId="131" xfId="0" applyNumberFormat="1" applyFont="1" applyFill="1" applyBorder="1" applyProtection="1">
      <protection locked="0"/>
    </xf>
    <xf numFmtId="168" fontId="19" fillId="24" borderId="88" xfId="0" applyNumberFormat="1" applyFont="1" applyFill="1" applyBorder="1" applyAlignment="1">
      <alignment horizontal="right"/>
    </xf>
    <xf numFmtId="168" fontId="19" fillId="24" borderId="167" xfId="0" applyNumberFormat="1" applyFont="1" applyFill="1" applyBorder="1" applyAlignment="1">
      <alignment horizontal="right"/>
    </xf>
    <xf numFmtId="168" fontId="19" fillId="24" borderId="26" xfId="0" applyNumberFormat="1" applyFont="1" applyFill="1" applyBorder="1" applyAlignment="1">
      <alignment horizontal="right"/>
    </xf>
    <xf numFmtId="168" fontId="72" fillId="24" borderId="0" xfId="0" applyNumberFormat="1" applyFont="1" applyFill="1" applyAlignment="1">
      <alignment horizontal="right"/>
    </xf>
    <xf numFmtId="0" fontId="189" fillId="0" borderId="0" xfId="0" applyFont="1"/>
    <xf numFmtId="40" fontId="50" fillId="0" borderId="35" xfId="32" applyFont="1" applyBorder="1" applyAlignment="1">
      <alignment horizontal="center"/>
    </xf>
    <xf numFmtId="0" fontId="190" fillId="0" borderId="0" xfId="37" applyFont="1"/>
    <xf numFmtId="0" fontId="190" fillId="0" borderId="0" xfId="37" applyFont="1" applyAlignment="1">
      <alignment horizontal="center"/>
    </xf>
    <xf numFmtId="0" fontId="3" fillId="36" borderId="0" xfId="37" applyFont="1" applyFill="1" applyAlignment="1">
      <alignment horizontal="center" vertical="center"/>
    </xf>
    <xf numFmtId="3" fontId="3" fillId="36" borderId="0" xfId="37" applyNumberFormat="1" applyFont="1" applyFill="1" applyAlignment="1">
      <alignment vertical="center"/>
    </xf>
    <xf numFmtId="3" fontId="192" fillId="0" borderId="69" xfId="37" applyNumberFormat="1" applyFont="1" applyBorder="1" applyProtection="1">
      <protection locked="0"/>
    </xf>
    <xf numFmtId="0" fontId="177" fillId="0" borderId="0" xfId="37" applyFont="1" applyAlignment="1">
      <alignment horizontal="center" vertical="center"/>
    </xf>
    <xf numFmtId="0" fontId="177" fillId="0" borderId="0" xfId="42" applyFont="1"/>
    <xf numFmtId="0" fontId="162" fillId="0" borderId="0" xfId="42" applyFont="1"/>
    <xf numFmtId="0" fontId="163" fillId="0" borderId="0" xfId="42" applyFont="1"/>
    <xf numFmtId="0" fontId="181" fillId="0" borderId="0" xfId="42" applyFont="1" applyAlignment="1">
      <alignment horizontal="center" vertical="center"/>
    </xf>
    <xf numFmtId="0" fontId="4" fillId="0" borderId="0" xfId="44" applyFont="1" applyAlignment="1">
      <alignment horizontal="center" vertical="center"/>
    </xf>
    <xf numFmtId="0" fontId="26" fillId="0" borderId="0" xfId="44" applyFont="1" applyAlignment="1">
      <alignment vertical="center" wrapText="1"/>
    </xf>
    <xf numFmtId="0" fontId="149" fillId="0" borderId="0" xfId="44" applyFont="1" applyAlignment="1">
      <alignment vertical="center"/>
    </xf>
    <xf numFmtId="0" fontId="155" fillId="0" borderId="35" xfId="44" applyFont="1" applyBorder="1" applyAlignment="1" applyProtection="1">
      <alignment horizontal="center" vertical="center" wrapText="1"/>
      <protection locked="0"/>
    </xf>
    <xf numFmtId="0" fontId="159" fillId="0" borderId="0" xfId="44" applyFont="1" applyAlignment="1">
      <alignment vertical="center" wrapText="1"/>
    </xf>
    <xf numFmtId="0" fontId="149" fillId="0" borderId="0" xfId="44" applyFont="1" applyAlignment="1" applyProtection="1">
      <alignment horizontal="center" vertical="center"/>
      <protection hidden="1"/>
    </xf>
    <xf numFmtId="0" fontId="149" fillId="0" borderId="0" xfId="48" applyFont="1" applyAlignment="1" applyProtection="1">
      <alignment horizontal="center" vertical="center"/>
      <protection hidden="1"/>
    </xf>
    <xf numFmtId="0" fontId="153" fillId="0" borderId="0" xfId="44" applyFont="1" applyAlignment="1">
      <alignment vertical="center" wrapText="1"/>
    </xf>
    <xf numFmtId="0" fontId="155" fillId="0" borderId="0" xfId="44" applyFont="1" applyAlignment="1">
      <alignment horizontal="center" vertical="center"/>
    </xf>
    <xf numFmtId="0" fontId="158" fillId="0" borderId="0" xfId="44" applyFont="1" applyAlignment="1">
      <alignment vertical="center" wrapText="1"/>
    </xf>
    <xf numFmtId="3" fontId="155" fillId="0" borderId="35" xfId="44" applyNumberFormat="1" applyFont="1" applyBorder="1" applyAlignment="1" applyProtection="1">
      <alignment horizontal="center" vertical="center" wrapText="1"/>
      <protection locked="0"/>
    </xf>
    <xf numFmtId="0" fontId="139" fillId="0" borderId="0" xfId="44" applyAlignment="1">
      <alignment vertical="center" wrapText="1"/>
    </xf>
    <xf numFmtId="0" fontId="26" fillId="0" borderId="0" xfId="48" applyFont="1" applyAlignment="1">
      <alignment vertical="center" wrapText="1"/>
    </xf>
    <xf numFmtId="173" fontId="4" fillId="0" borderId="69" xfId="0" applyNumberFormat="1" applyFont="1" applyBorder="1" applyAlignment="1">
      <alignment horizontal="center" vertical="center"/>
    </xf>
    <xf numFmtId="173" fontId="4" fillId="30" borderId="101" xfId="0" applyNumberFormat="1" applyFont="1" applyFill="1" applyBorder="1" applyAlignment="1">
      <alignment horizontal="center" vertical="center"/>
    </xf>
    <xf numFmtId="173" fontId="4" fillId="37" borderId="87" xfId="0" applyNumberFormat="1" applyFont="1" applyFill="1" applyBorder="1" applyAlignment="1">
      <alignment horizontal="center" vertical="center"/>
    </xf>
    <xf numFmtId="173" fontId="3" fillId="0" borderId="50" xfId="0" applyNumberFormat="1" applyFont="1" applyBorder="1" applyAlignment="1">
      <alignment horizontal="center" vertical="center"/>
    </xf>
    <xf numFmtId="173" fontId="193" fillId="0" borderId="50" xfId="0" applyNumberFormat="1" applyFont="1" applyBorder="1" applyAlignment="1">
      <alignment horizontal="center" vertical="center"/>
    </xf>
    <xf numFmtId="173" fontId="4" fillId="37" borderId="126" xfId="0" applyNumberFormat="1" applyFont="1" applyFill="1" applyBorder="1" applyAlignment="1">
      <alignment horizontal="center" vertical="center"/>
    </xf>
    <xf numFmtId="0" fontId="3" fillId="0" borderId="129" xfId="0" applyFont="1" applyBorder="1" applyAlignment="1">
      <alignment horizontal="left" vertical="center"/>
    </xf>
    <xf numFmtId="0" fontId="144" fillId="0" borderId="0" xfId="0" applyFont="1"/>
    <xf numFmtId="0" fontId="101" fillId="0" borderId="77" xfId="37" applyFont="1" applyBorder="1" applyAlignment="1">
      <alignment horizontal="left"/>
    </xf>
    <xf numFmtId="0" fontId="101" fillId="0" borderId="12" xfId="37" applyFont="1" applyBorder="1" applyAlignment="1">
      <alignment horizontal="left"/>
    </xf>
    <xf numFmtId="0" fontId="15" fillId="0" borderId="12" xfId="37" applyFont="1" applyBorder="1" applyAlignment="1">
      <alignment horizontal="left"/>
    </xf>
    <xf numFmtId="0" fontId="145" fillId="0" borderId="0" xfId="0" quotePrefix="1" applyFont="1" applyAlignment="1">
      <alignment horizontal="center"/>
    </xf>
    <xf numFmtId="0" fontId="3" fillId="0" borderId="40" xfId="0" applyFont="1" applyBorder="1"/>
    <xf numFmtId="173" fontId="4" fillId="37" borderId="0" xfId="0" applyNumberFormat="1" applyFont="1" applyFill="1" applyAlignment="1">
      <alignment horizontal="center" vertical="center"/>
    </xf>
    <xf numFmtId="0" fontId="194" fillId="0" borderId="0" xfId="0" applyFont="1"/>
    <xf numFmtId="164" fontId="195" fillId="0" borderId="0" xfId="59" applyFont="1" applyAlignment="1">
      <alignment vertical="center"/>
    </xf>
    <xf numFmtId="0" fontId="194" fillId="30" borderId="0" xfId="0" applyFont="1" applyFill="1"/>
    <xf numFmtId="0" fontId="196" fillId="30" borderId="0" xfId="0" applyFont="1" applyFill="1"/>
    <xf numFmtId="164" fontId="195" fillId="30" borderId="0" xfId="59" applyFont="1" applyFill="1" applyAlignment="1">
      <alignment vertical="center"/>
    </xf>
    <xf numFmtId="164" fontId="147" fillId="0" borderId="0" xfId="59" applyFont="1" applyAlignment="1">
      <alignment vertical="center"/>
    </xf>
    <xf numFmtId="164" fontId="147" fillId="30" borderId="0" xfId="59" applyFont="1" applyFill="1" applyAlignment="1">
      <alignment vertical="center"/>
    </xf>
    <xf numFmtId="0" fontId="197" fillId="33" borderId="0" xfId="37" applyFont="1" applyFill="1" applyAlignment="1">
      <alignment horizontal="centerContinuous" vertical="center"/>
    </xf>
    <xf numFmtId="0" fontId="198" fillId="0" borderId="0" xfId="42" applyFont="1" applyAlignment="1">
      <alignment vertical="center" wrapText="1"/>
    </xf>
    <xf numFmtId="0" fontId="199" fillId="0" borderId="0" xfId="42" applyFont="1" applyAlignment="1">
      <alignment vertical="center"/>
    </xf>
    <xf numFmtId="0" fontId="200" fillId="0" borderId="0" xfId="42" applyFont="1" applyAlignment="1">
      <alignment horizontal="center" vertical="center"/>
    </xf>
    <xf numFmtId="0" fontId="28" fillId="24" borderId="58" xfId="0" applyFont="1" applyFill="1" applyBorder="1" applyAlignment="1">
      <alignment horizontal="center" wrapText="1"/>
    </xf>
    <xf numFmtId="0" fontId="28" fillId="24" borderId="61" xfId="0" applyFont="1" applyFill="1" applyBorder="1" applyAlignment="1">
      <alignment horizontal="center"/>
    </xf>
    <xf numFmtId="3" fontId="4" fillId="24" borderId="78" xfId="0" applyNumberFormat="1" applyFont="1" applyFill="1" applyBorder="1" applyAlignment="1" applyProtection="1">
      <alignment wrapText="1"/>
      <protection locked="0"/>
    </xf>
    <xf numFmtId="3" fontId="4" fillId="24" borderId="35" xfId="0" applyNumberFormat="1" applyFont="1" applyFill="1" applyBorder="1" applyAlignment="1" applyProtection="1">
      <alignment wrapText="1"/>
      <protection locked="0"/>
    </xf>
    <xf numFmtId="3" fontId="4" fillId="24" borderId="35" xfId="0" applyNumberFormat="1" applyFont="1" applyFill="1" applyBorder="1" applyProtection="1">
      <protection locked="0"/>
    </xf>
    <xf numFmtId="3" fontId="4" fillId="24" borderId="76" xfId="0" applyNumberFormat="1" applyFont="1" applyFill="1" applyBorder="1" applyProtection="1">
      <protection locked="0"/>
    </xf>
    <xf numFmtId="164" fontId="201" fillId="0" borderId="0" xfId="59" applyFont="1" applyAlignment="1">
      <alignment horizontal="left" vertical="center" wrapText="1"/>
    </xf>
    <xf numFmtId="0" fontId="6" fillId="32" borderId="114" xfId="0" applyFont="1" applyFill="1" applyBorder="1" applyAlignment="1">
      <alignment horizontal="center" vertical="center" wrapText="1"/>
    </xf>
    <xf numFmtId="3" fontId="15" fillId="0" borderId="60" xfId="0" applyNumberFormat="1" applyFont="1" applyBorder="1" applyProtection="1">
      <protection locked="0"/>
    </xf>
    <xf numFmtId="0" fontId="13" fillId="32" borderId="148" xfId="0" applyFont="1" applyFill="1" applyBorder="1" applyAlignment="1">
      <alignment horizontal="center" vertical="center" wrapText="1"/>
    </xf>
    <xf numFmtId="0" fontId="13" fillId="32" borderId="171" xfId="0" applyFont="1" applyFill="1" applyBorder="1" applyAlignment="1">
      <alignment horizontal="center" vertical="center" wrapText="1"/>
    </xf>
    <xf numFmtId="0" fontId="13" fillId="32" borderId="60" xfId="0" applyFont="1" applyFill="1" applyBorder="1" applyAlignment="1">
      <alignment horizontal="center" vertical="center" wrapText="1"/>
    </xf>
    <xf numFmtId="0" fontId="13" fillId="32" borderId="164" xfId="0" applyFont="1" applyFill="1" applyBorder="1" applyAlignment="1">
      <alignment horizontal="center" vertical="center" wrapText="1"/>
    </xf>
    <xf numFmtId="3" fontId="23" fillId="0" borderId="114" xfId="0" applyNumberFormat="1" applyFont="1" applyBorder="1" applyAlignment="1">
      <alignment vertical="center"/>
    </xf>
    <xf numFmtId="0" fontId="0" fillId="0" borderId="59" xfId="0" applyBorder="1"/>
    <xf numFmtId="3" fontId="15" fillId="0" borderId="117" xfId="0" applyNumberFormat="1" applyFont="1" applyBorder="1" applyProtection="1">
      <protection locked="0"/>
    </xf>
    <xf numFmtId="0" fontId="3" fillId="0" borderId="69" xfId="37" applyFont="1" applyBorder="1" applyProtection="1">
      <protection locked="0"/>
    </xf>
    <xf numFmtId="0" fontId="3" fillId="0" borderId="87" xfId="37" applyFont="1" applyBorder="1" applyProtection="1">
      <protection locked="0"/>
    </xf>
    <xf numFmtId="0" fontId="3" fillId="0" borderId="0" xfId="37" applyFont="1" applyProtection="1">
      <protection locked="0"/>
    </xf>
    <xf numFmtId="0" fontId="3" fillId="0" borderId="0" xfId="0" applyFont="1" applyAlignment="1">
      <alignment horizontal="right"/>
    </xf>
    <xf numFmtId="0" fontId="11" fillId="0" borderId="56" xfId="0" applyFont="1" applyBorder="1" applyAlignment="1">
      <alignment horizontal="center"/>
    </xf>
    <xf numFmtId="3" fontId="10" fillId="0" borderId="172" xfId="56" applyNumberFormat="1" applyFont="1" applyBorder="1" applyAlignment="1">
      <alignment horizontal="center"/>
    </xf>
    <xf numFmtId="3" fontId="10" fillId="0" borderId="160" xfId="56" applyNumberFormat="1" applyFont="1" applyBorder="1" applyAlignment="1">
      <alignment horizontal="center"/>
    </xf>
    <xf numFmtId="3" fontId="3" fillId="24" borderId="35" xfId="0" applyNumberFormat="1" applyFont="1" applyFill="1" applyBorder="1" applyProtection="1">
      <protection locked="0"/>
    </xf>
    <xf numFmtId="3" fontId="3" fillId="24" borderId="81" xfId="0" applyNumberFormat="1" applyFont="1" applyFill="1" applyBorder="1" applyProtection="1">
      <protection locked="0"/>
    </xf>
    <xf numFmtId="3" fontId="3" fillId="24" borderId="81" xfId="0" applyNumberFormat="1" applyFont="1" applyFill="1" applyBorder="1"/>
    <xf numFmtId="3" fontId="3" fillId="24" borderId="58" xfId="0" applyNumberFormat="1" applyFont="1" applyFill="1" applyBorder="1" applyProtection="1">
      <protection locked="0"/>
    </xf>
    <xf numFmtId="3" fontId="3" fillId="24" borderId="173" xfId="0" applyNumberFormat="1" applyFont="1" applyFill="1" applyBorder="1" applyProtection="1">
      <protection locked="0"/>
    </xf>
    <xf numFmtId="3" fontId="3" fillId="24" borderId="173" xfId="0" applyNumberFormat="1" applyFont="1" applyFill="1" applyBorder="1"/>
    <xf numFmtId="3" fontId="3" fillId="24" borderId="76" xfId="0" applyNumberFormat="1" applyFont="1" applyFill="1" applyBorder="1" applyProtection="1">
      <protection locked="0"/>
    </xf>
    <xf numFmtId="3" fontId="3" fillId="24" borderId="132" xfId="0" applyNumberFormat="1" applyFont="1" applyFill="1" applyBorder="1" applyProtection="1">
      <protection locked="0"/>
    </xf>
    <xf numFmtId="3" fontId="3" fillId="24" borderId="50" xfId="0" applyNumberFormat="1" applyFont="1" applyFill="1" applyBorder="1" applyProtection="1">
      <protection locked="0"/>
    </xf>
    <xf numFmtId="3" fontId="3" fillId="24" borderId="57" xfId="0" applyNumberFormat="1" applyFont="1" applyFill="1" applyBorder="1" applyProtection="1">
      <protection locked="0"/>
    </xf>
    <xf numFmtId="3" fontId="3" fillId="24" borderId="50" xfId="0" applyNumberFormat="1" applyFont="1" applyFill="1" applyBorder="1"/>
    <xf numFmtId="0" fontId="12" fillId="0" borderId="51" xfId="56" applyFont="1" applyBorder="1" applyAlignment="1">
      <alignment horizontal="center"/>
    </xf>
    <xf numFmtId="0" fontId="12" fillId="0" borderId="62" xfId="62" applyFont="1" applyBorder="1" applyAlignment="1">
      <alignment horizontal="center"/>
    </xf>
    <xf numFmtId="0" fontId="12" fillId="0" borderId="135" xfId="62" applyFont="1" applyBorder="1" applyAlignment="1">
      <alignment horizontal="center"/>
    </xf>
    <xf numFmtId="3" fontId="3" fillId="38" borderId="58" xfId="0" applyNumberFormat="1" applyFont="1" applyFill="1" applyBorder="1" applyProtection="1">
      <protection locked="0"/>
    </xf>
    <xf numFmtId="3" fontId="3" fillId="38" borderId="76" xfId="0" applyNumberFormat="1" applyFont="1" applyFill="1" applyBorder="1" applyProtection="1">
      <protection locked="0"/>
    </xf>
    <xf numFmtId="3" fontId="3" fillId="38" borderId="173" xfId="0" applyNumberFormat="1" applyFont="1" applyFill="1" applyBorder="1" applyProtection="1">
      <protection locked="0"/>
    </xf>
    <xf numFmtId="3" fontId="3" fillId="38" borderId="132" xfId="0" applyNumberFormat="1" applyFont="1" applyFill="1" applyBorder="1" applyProtection="1">
      <protection locked="0"/>
    </xf>
    <xf numFmtId="0" fontId="2" fillId="39" borderId="0" xfId="85" applyFont="1"/>
    <xf numFmtId="0" fontId="26" fillId="39" borderId="0" xfId="85"/>
    <xf numFmtId="0" fontId="12" fillId="0" borderId="160" xfId="56" applyFont="1" applyBorder="1" applyAlignment="1">
      <alignment horizontal="center"/>
    </xf>
    <xf numFmtId="0" fontId="12" fillId="0" borderId="51" xfId="62" applyFont="1" applyBorder="1" applyAlignment="1">
      <alignment horizontal="center"/>
    </xf>
    <xf numFmtId="176" fontId="3" fillId="40" borderId="35" xfId="86" applyNumberFormat="1" applyFont="1" applyFill="1" applyBorder="1" applyProtection="1"/>
    <xf numFmtId="3" fontId="3" fillId="24" borderId="97" xfId="0" applyNumberFormat="1" applyFont="1" applyFill="1" applyBorder="1" applyProtection="1">
      <protection locked="0"/>
    </xf>
    <xf numFmtId="0" fontId="0" fillId="33" borderId="28" xfId="0" applyFill="1" applyBorder="1"/>
    <xf numFmtId="0" fontId="0" fillId="33" borderId="32" xfId="0" applyFill="1" applyBorder="1"/>
    <xf numFmtId="0" fontId="145" fillId="0" borderId="0" xfId="0" applyFont="1" applyAlignment="1">
      <alignment horizontal="right"/>
    </xf>
    <xf numFmtId="0" fontId="3" fillId="0" borderId="118" xfId="0" applyFont="1" applyBorder="1" applyAlignment="1">
      <alignment horizontal="justify" wrapText="1"/>
    </xf>
    <xf numFmtId="3" fontId="15" fillId="0" borderId="115" xfId="0" applyNumberFormat="1" applyFont="1" applyBorder="1" applyAlignment="1">
      <alignment vertical="center"/>
    </xf>
    <xf numFmtId="0" fontId="15" fillId="0" borderId="69" xfId="0" applyFont="1" applyBorder="1" applyAlignment="1" applyProtection="1">
      <alignment wrapText="1"/>
      <protection locked="0"/>
    </xf>
    <xf numFmtId="0" fontId="13" fillId="32" borderId="41"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32" borderId="126" xfId="0" applyFont="1" applyFill="1" applyBorder="1" applyAlignment="1">
      <alignment horizontal="center" vertical="center" wrapText="1"/>
    </xf>
    <xf numFmtId="0" fontId="15" fillId="0" borderId="114" xfId="68" applyBorder="1" applyAlignment="1">
      <alignment horizontal="center" vertical="center" wrapText="1"/>
    </xf>
    <xf numFmtId="3" fontId="3" fillId="24" borderId="0" xfId="0" applyNumberFormat="1" applyFont="1" applyFill="1"/>
    <xf numFmtId="0" fontId="3" fillId="0" borderId="41" xfId="0" applyFont="1" applyBorder="1"/>
    <xf numFmtId="0" fontId="3" fillId="0" borderId="153" xfId="0" applyFont="1" applyBorder="1" applyAlignment="1">
      <alignment horizontal="center"/>
    </xf>
    <xf numFmtId="0" fontId="176" fillId="0" borderId="0" xfId="68" applyFont="1" applyAlignment="1">
      <alignment wrapText="1"/>
    </xf>
    <xf numFmtId="3" fontId="3" fillId="24" borderId="21" xfId="0" applyNumberFormat="1" applyFont="1" applyFill="1" applyBorder="1"/>
    <xf numFmtId="3" fontId="10" fillId="0" borderId="174" xfId="56" applyNumberFormat="1" applyFont="1" applyBorder="1" applyAlignment="1">
      <alignment horizontal="center"/>
    </xf>
    <xf numFmtId="3" fontId="3" fillId="24" borderId="171" xfId="0" applyNumberFormat="1" applyFont="1" applyFill="1" applyBorder="1"/>
    <xf numFmtId="3" fontId="19" fillId="24" borderId="168" xfId="0" applyNumberFormat="1" applyFont="1" applyFill="1" applyBorder="1" applyAlignment="1">
      <alignment horizontal="right"/>
    </xf>
    <xf numFmtId="3" fontId="19" fillId="24" borderId="169" xfId="0" applyNumberFormat="1" applyFont="1" applyFill="1" applyBorder="1"/>
    <xf numFmtId="3" fontId="19" fillId="24" borderId="170" xfId="0" applyNumberFormat="1" applyFont="1" applyFill="1" applyBorder="1"/>
    <xf numFmtId="3" fontId="19" fillId="24" borderId="136" xfId="0" applyNumberFormat="1" applyFont="1" applyFill="1" applyBorder="1"/>
    <xf numFmtId="3" fontId="19" fillId="24" borderId="85" xfId="0" applyNumberFormat="1" applyFont="1" applyFill="1" applyBorder="1" applyProtection="1">
      <protection locked="0"/>
    </xf>
    <xf numFmtId="3" fontId="19" fillId="24" borderId="54" xfId="0" applyNumberFormat="1" applyFont="1" applyFill="1" applyBorder="1" applyProtection="1">
      <protection locked="0"/>
    </xf>
    <xf numFmtId="3" fontId="19" fillId="24" borderId="100" xfId="0" applyNumberFormat="1" applyFont="1" applyFill="1" applyBorder="1" applyProtection="1">
      <protection locked="0"/>
    </xf>
    <xf numFmtId="2" fontId="14" fillId="0" borderId="19" xfId="32" applyNumberFormat="1" applyFont="1" applyFill="1" applyBorder="1" applyAlignment="1" applyProtection="1">
      <protection locked="0"/>
    </xf>
    <xf numFmtId="2" fontId="14" fillId="0" borderId="97" xfId="32" applyNumberFormat="1" applyFont="1" applyFill="1" applyBorder="1" applyAlignment="1" applyProtection="1">
      <protection locked="0"/>
    </xf>
    <xf numFmtId="2" fontId="14" fillId="0" borderId="175" xfId="32" applyNumberFormat="1" applyFont="1" applyFill="1" applyBorder="1" applyAlignment="1" applyProtection="1">
      <protection locked="0"/>
    </xf>
    <xf numFmtId="0" fontId="203" fillId="30" borderId="147" xfId="62" applyFont="1" applyFill="1" applyBorder="1" applyAlignment="1">
      <alignment horizontal="center" vertical="center" wrapText="1"/>
    </xf>
    <xf numFmtId="0" fontId="203" fillId="0" borderId="114" xfId="62" applyFont="1" applyBorder="1" applyAlignment="1">
      <alignment horizontal="center" vertical="center" wrapText="1"/>
    </xf>
    <xf numFmtId="3" fontId="205" fillId="24" borderId="171" xfId="0" applyNumberFormat="1" applyFont="1" applyFill="1" applyBorder="1" applyAlignment="1">
      <alignment horizontal="center"/>
    </xf>
    <xf numFmtId="3" fontId="206" fillId="0" borderId="174" xfId="56" applyNumberFormat="1" applyFont="1" applyBorder="1" applyAlignment="1">
      <alignment horizontal="center"/>
    </xf>
    <xf numFmtId="0" fontId="3" fillId="0" borderId="101" xfId="37" applyFont="1" applyBorder="1" applyProtection="1">
      <protection locked="0"/>
    </xf>
    <xf numFmtId="0" fontId="3" fillId="0" borderId="58" xfId="37" applyFont="1" applyBorder="1" applyAlignment="1">
      <alignment horizontal="left"/>
    </xf>
    <xf numFmtId="0" fontId="3" fillId="0" borderId="61" xfId="54" applyFont="1" applyBorder="1" applyAlignment="1">
      <alignment horizontal="center"/>
    </xf>
    <xf numFmtId="0" fontId="3" fillId="0" borderId="61" xfId="42" applyFont="1" applyBorder="1" applyAlignment="1">
      <alignment horizontal="center"/>
    </xf>
    <xf numFmtId="0" fontId="3" fillId="0" borderId="58" xfId="37" applyFont="1" applyBorder="1"/>
    <xf numFmtId="0" fontId="3" fillId="0" borderId="57" xfId="37" applyFont="1" applyBorder="1"/>
    <xf numFmtId="0" fontId="3" fillId="0" borderId="50" xfId="37" applyFont="1" applyBorder="1" applyAlignment="1">
      <alignment horizontal="center"/>
    </xf>
    <xf numFmtId="0" fontId="4" fillId="0" borderId="0" xfId="42" applyFont="1" applyAlignment="1">
      <alignment horizontal="center" vertical="center" wrapText="1"/>
    </xf>
    <xf numFmtId="0" fontId="26" fillId="0" borderId="0" xfId="46" applyFont="1" applyAlignment="1">
      <alignment vertical="center"/>
    </xf>
    <xf numFmtId="0" fontId="3" fillId="0" borderId="0" xfId="44" applyFont="1" applyAlignment="1">
      <alignment horizontal="center" vertical="center"/>
    </xf>
    <xf numFmtId="0" fontId="26" fillId="0" borderId="0" xfId="44" applyFont="1" applyAlignment="1">
      <alignment vertical="center"/>
    </xf>
    <xf numFmtId="0" fontId="208" fillId="0" borderId="0" xfId="44" applyFont="1" applyAlignment="1">
      <alignment vertical="center" wrapText="1"/>
    </xf>
    <xf numFmtId="0" fontId="209" fillId="0" borderId="0" xfId="42" applyFont="1" applyAlignment="1">
      <alignment vertical="center" wrapText="1"/>
    </xf>
    <xf numFmtId="0" fontId="138" fillId="0" borderId="0" xfId="42" applyAlignment="1">
      <alignment vertical="center" wrapText="1"/>
    </xf>
    <xf numFmtId="0" fontId="3" fillId="0" borderId="0" xfId="46" applyFont="1" applyAlignment="1">
      <alignment horizontal="center" vertical="center"/>
    </xf>
    <xf numFmtId="0" fontId="2" fillId="0" borderId="0" xfId="43" applyFont="1" applyAlignment="1">
      <alignment vertical="center"/>
    </xf>
    <xf numFmtId="0" fontId="152" fillId="0" borderId="0" xfId="46" applyFont="1"/>
    <xf numFmtId="0" fontId="149" fillId="0" borderId="0" xfId="46" applyFont="1"/>
    <xf numFmtId="0" fontId="155" fillId="0" borderId="0" xfId="46" applyFont="1"/>
    <xf numFmtId="0" fontId="153" fillId="0" borderId="0" xfId="46" applyFont="1" applyAlignment="1">
      <alignment wrapText="1"/>
    </xf>
    <xf numFmtId="0" fontId="149" fillId="0" borderId="0" xfId="46" applyFont="1" applyAlignment="1">
      <alignment vertical="center" wrapText="1"/>
    </xf>
    <xf numFmtId="0" fontId="153" fillId="0" borderId="0" xfId="46" applyFont="1"/>
    <xf numFmtId="0" fontId="143" fillId="0" borderId="0" xfId="37" applyFont="1" applyAlignment="1">
      <alignment vertical="center" wrapText="1"/>
    </xf>
    <xf numFmtId="173" fontId="4" fillId="37" borderId="69" xfId="0" applyNumberFormat="1" applyFont="1" applyFill="1" applyBorder="1" applyAlignment="1">
      <alignment horizontal="center" vertical="center"/>
    </xf>
    <xf numFmtId="1" fontId="15" fillId="0" borderId="114" xfId="68" applyNumberFormat="1" applyBorder="1" applyAlignment="1">
      <alignment horizontal="center" vertical="center"/>
    </xf>
    <xf numFmtId="168" fontId="15" fillId="0" borderId="114" xfId="68" applyNumberFormat="1" applyBorder="1" applyAlignment="1">
      <alignment horizontal="center" vertical="center"/>
    </xf>
    <xf numFmtId="3" fontId="9" fillId="0" borderId="0" xfId="42" applyNumberFormat="1" applyFont="1" applyAlignment="1">
      <alignment horizontal="center" vertical="center" wrapText="1"/>
    </xf>
    <xf numFmtId="49" fontId="149" fillId="0" borderId="0" xfId="42" applyNumberFormat="1" applyFont="1" applyAlignment="1">
      <alignment horizontal="center" vertical="center" wrapText="1"/>
    </xf>
    <xf numFmtId="3" fontId="155" fillId="0" borderId="0" xfId="42" applyNumberFormat="1" applyFont="1" applyAlignment="1">
      <alignment horizontal="center" vertical="center" wrapText="1"/>
    </xf>
    <xf numFmtId="164" fontId="9" fillId="0" borderId="0" xfId="59" applyFont="1" applyAlignment="1">
      <alignment horizontal="left" vertical="center" wrapText="1"/>
    </xf>
    <xf numFmtId="164" fontId="9" fillId="0" borderId="123" xfId="59" applyFont="1" applyBorder="1" applyAlignment="1">
      <alignment horizontal="left" vertical="center" wrapText="1"/>
    </xf>
    <xf numFmtId="49" fontId="15" fillId="0" borderId="61" xfId="0" applyNumberFormat="1" applyFont="1" applyBorder="1" applyAlignment="1" applyProtection="1">
      <alignment horizontal="left" vertical="center"/>
      <protection locked="0"/>
    </xf>
    <xf numFmtId="49" fontId="24" fillId="0" borderId="58" xfId="0" applyNumberFormat="1" applyFont="1" applyBorder="1" applyAlignment="1" applyProtection="1">
      <alignment horizontal="left" vertical="center"/>
      <protection locked="0"/>
    </xf>
    <xf numFmtId="49" fontId="15" fillId="0" borderId="61" xfId="59" applyNumberFormat="1" applyFont="1" applyBorder="1" applyAlignment="1" applyProtection="1">
      <alignment horizontal="left" vertical="center"/>
      <protection locked="0"/>
    </xf>
    <xf numFmtId="49" fontId="15" fillId="0" borderId="58" xfId="59" applyNumberFormat="1" applyFont="1" applyBorder="1" applyAlignment="1" applyProtection="1">
      <alignment horizontal="left" vertical="center"/>
      <protection locked="0"/>
    </xf>
    <xf numFmtId="49" fontId="15" fillId="25" borderId="61" xfId="59" applyNumberFormat="1" applyFont="1" applyFill="1" applyBorder="1" applyAlignment="1" applyProtection="1">
      <alignment horizontal="left" vertical="center"/>
      <protection locked="0"/>
    </xf>
    <xf numFmtId="49" fontId="15" fillId="25" borderId="58" xfId="59" applyNumberFormat="1" applyFont="1" applyFill="1" applyBorder="1" applyAlignment="1" applyProtection="1">
      <alignment horizontal="left" vertical="center"/>
      <protection locked="0"/>
    </xf>
    <xf numFmtId="0" fontId="98" fillId="26" borderId="61" xfId="0" applyFont="1" applyFill="1" applyBorder="1" applyAlignment="1">
      <alignment horizontal="center" vertical="center" readingOrder="1"/>
    </xf>
    <xf numFmtId="0" fontId="98" fillId="26" borderId="139" xfId="0" applyFont="1" applyFill="1" applyBorder="1" applyAlignment="1">
      <alignment horizontal="center" vertical="center" readingOrder="1"/>
    </xf>
    <xf numFmtId="0" fontId="98" fillId="26" borderId="58" xfId="0" applyFont="1" applyFill="1" applyBorder="1" applyAlignment="1">
      <alignment horizontal="center" vertical="center" readingOrder="1"/>
    </xf>
    <xf numFmtId="49" fontId="106" fillId="24" borderId="61" xfId="22" applyNumberFormat="1" applyFont="1" applyFill="1" applyBorder="1" applyAlignment="1" applyProtection="1">
      <alignment vertical="center"/>
      <protection locked="0"/>
    </xf>
    <xf numFmtId="49" fontId="15" fillId="24" borderId="139" xfId="0" applyNumberFormat="1" applyFont="1" applyFill="1" applyBorder="1" applyAlignment="1" applyProtection="1">
      <alignment vertical="center"/>
      <protection locked="0"/>
    </xf>
    <xf numFmtId="49" fontId="15" fillId="24" borderId="58" xfId="0" applyNumberFormat="1" applyFont="1" applyFill="1" applyBorder="1" applyAlignment="1" applyProtection="1">
      <alignment vertical="center"/>
      <protection locked="0"/>
    </xf>
    <xf numFmtId="49" fontId="15" fillId="0" borderId="61" xfId="55" applyNumberFormat="1" applyFont="1" applyBorder="1" applyAlignment="1" applyProtection="1">
      <alignment horizontal="left" vertical="center"/>
      <protection locked="0"/>
    </xf>
    <xf numFmtId="49" fontId="15" fillId="0" borderId="139" xfId="55" applyNumberFormat="1" applyFont="1" applyBorder="1" applyAlignment="1" applyProtection="1">
      <alignment horizontal="left" vertical="center"/>
      <protection locked="0"/>
    </xf>
    <xf numFmtId="49" fontId="8" fillId="0" borderId="61" xfId="22" applyNumberFormat="1" applyFill="1" applyBorder="1" applyAlignment="1" applyProtection="1">
      <alignment horizontal="left" vertical="center"/>
      <protection locked="0"/>
    </xf>
    <xf numFmtId="49" fontId="15" fillId="0" borderId="58" xfId="55" applyNumberFormat="1" applyFont="1" applyBorder="1" applyAlignment="1" applyProtection="1">
      <alignment horizontal="left" vertical="center"/>
      <protection locked="0"/>
    </xf>
    <xf numFmtId="0" fontId="94" fillId="26" borderId="61" xfId="0" applyFont="1" applyFill="1" applyBorder="1" applyAlignment="1">
      <alignment horizontal="center" vertical="center" wrapText="1" readingOrder="1"/>
    </xf>
    <xf numFmtId="0" fontId="94" fillId="26" borderId="139" xfId="0" applyFont="1" applyFill="1" applyBorder="1" applyAlignment="1">
      <alignment horizontal="center" vertical="center" wrapText="1" readingOrder="1"/>
    </xf>
    <xf numFmtId="0" fontId="94" fillId="26" borderId="58" xfId="0" applyFont="1" applyFill="1" applyBorder="1" applyAlignment="1">
      <alignment horizontal="center" vertical="center" wrapText="1" readingOrder="1"/>
    </xf>
    <xf numFmtId="0" fontId="183" fillId="0" borderId="0" xfId="0" applyFont="1" applyAlignment="1">
      <alignment horizontal="left" vertical="top" wrapText="1"/>
    </xf>
    <xf numFmtId="0" fontId="183" fillId="0" borderId="123" xfId="0" applyFont="1" applyBorder="1" applyAlignment="1">
      <alignment horizontal="left" vertical="top" wrapText="1"/>
    </xf>
    <xf numFmtId="49" fontId="115" fillId="0" borderId="61" xfId="22" applyNumberFormat="1" applyFont="1" applyFill="1" applyBorder="1" applyAlignment="1" applyProtection="1">
      <alignment horizontal="left" vertical="center"/>
      <protection locked="0"/>
    </xf>
    <xf numFmtId="49" fontId="4" fillId="0" borderId="139" xfId="55" applyNumberFormat="1" applyFont="1" applyBorder="1" applyAlignment="1" applyProtection="1">
      <alignment horizontal="left" vertical="center"/>
      <protection locked="0"/>
    </xf>
    <xf numFmtId="49" fontId="4" fillId="0" borderId="58" xfId="55" applyNumberFormat="1" applyFont="1" applyBorder="1" applyAlignment="1" applyProtection="1">
      <alignment horizontal="left" vertical="center"/>
      <protection locked="0"/>
    </xf>
    <xf numFmtId="164" fontId="23" fillId="0" borderId="0" xfId="59" applyFont="1" applyAlignment="1">
      <alignment horizontal="left" vertical="center" wrapText="1"/>
    </xf>
    <xf numFmtId="164" fontId="5" fillId="0" borderId="0" xfId="59" applyFont="1" applyAlignment="1">
      <alignment horizontal="left" wrapText="1"/>
    </xf>
    <xf numFmtId="164" fontId="5" fillId="0" borderId="129" xfId="59" applyFont="1" applyBorder="1" applyAlignment="1">
      <alignment horizontal="left" wrapText="1"/>
    </xf>
    <xf numFmtId="164" fontId="44" fillId="0" borderId="0" xfId="59" applyFont="1" applyAlignment="1">
      <alignment horizontal="left" vertical="center"/>
    </xf>
    <xf numFmtId="49" fontId="15" fillId="25" borderId="61" xfId="55" applyNumberFormat="1" applyFont="1" applyFill="1" applyBorder="1" applyAlignment="1" applyProtection="1">
      <alignment horizontal="left" vertical="center"/>
      <protection locked="0"/>
    </xf>
    <xf numFmtId="49" fontId="15" fillId="25" borderId="139" xfId="55" applyNumberFormat="1" applyFont="1" applyFill="1" applyBorder="1" applyAlignment="1" applyProtection="1">
      <alignment horizontal="left" vertical="center"/>
      <protection locked="0"/>
    </xf>
    <xf numFmtId="49" fontId="15" fillId="25" borderId="58" xfId="55" applyNumberFormat="1" applyFont="1" applyFill="1" applyBorder="1" applyAlignment="1" applyProtection="1">
      <alignment horizontal="left" vertical="center"/>
      <protection locked="0"/>
    </xf>
    <xf numFmtId="164" fontId="44" fillId="0" borderId="0" xfId="59" applyFont="1" applyAlignment="1">
      <alignment horizontal="center" vertical="center"/>
    </xf>
    <xf numFmtId="49" fontId="15" fillId="0" borderId="144" xfId="55" applyNumberFormat="1" applyFont="1" applyBorder="1" applyAlignment="1" applyProtection="1">
      <alignment horizontal="left" vertical="center" wrapText="1"/>
      <protection locked="0"/>
    </xf>
    <xf numFmtId="49" fontId="24" fillId="0" borderId="129" xfId="55" applyNumberFormat="1" applyFont="1" applyBorder="1" applyAlignment="1" applyProtection="1">
      <alignment horizontal="left" vertical="center" wrapText="1"/>
      <protection locked="0"/>
    </xf>
    <xf numFmtId="49" fontId="24" fillId="0" borderId="82" xfId="55" applyNumberFormat="1" applyFont="1" applyBorder="1" applyAlignment="1" applyProtection="1">
      <alignment horizontal="left" vertical="center" wrapText="1"/>
      <protection locked="0"/>
    </xf>
    <xf numFmtId="49" fontId="24" fillId="0" borderId="23" xfId="55" applyNumberFormat="1" applyFont="1" applyBorder="1" applyAlignment="1" applyProtection="1">
      <alignment horizontal="left" vertical="center" wrapText="1"/>
      <protection locked="0"/>
    </xf>
    <xf numFmtId="49" fontId="24" fillId="0" borderId="0" xfId="55" applyNumberFormat="1" applyFont="1" applyAlignment="1" applyProtection="1">
      <alignment horizontal="left" vertical="center" wrapText="1"/>
      <protection locked="0"/>
    </xf>
    <xf numFmtId="49" fontId="24" fillId="0" borderId="123" xfId="55" applyNumberFormat="1" applyFont="1" applyBorder="1" applyAlignment="1" applyProtection="1">
      <alignment horizontal="left" vertical="center" wrapText="1"/>
      <protection locked="0"/>
    </xf>
    <xf numFmtId="49" fontId="24" fillId="0" borderId="56" xfId="55" applyNumberFormat="1" applyFont="1" applyBorder="1" applyAlignment="1" applyProtection="1">
      <alignment horizontal="left" vertical="center" wrapText="1"/>
      <protection locked="0"/>
    </xf>
    <xf numFmtId="49" fontId="24" fillId="0" borderId="77" xfId="55" applyNumberFormat="1" applyFont="1" applyBorder="1" applyAlignment="1" applyProtection="1">
      <alignment horizontal="left" vertical="center" wrapText="1"/>
      <protection locked="0"/>
    </xf>
    <xf numFmtId="49" fontId="24" fillId="0" borderId="57" xfId="55" applyNumberFormat="1" applyFont="1" applyBorder="1" applyAlignment="1" applyProtection="1">
      <alignment horizontal="left" vertical="center" wrapText="1"/>
      <protection locked="0"/>
    </xf>
    <xf numFmtId="0" fontId="9" fillId="0" borderId="0" xfId="0" applyFont="1" applyAlignment="1">
      <alignment horizontal="left" vertical="center" wrapText="1"/>
    </xf>
    <xf numFmtId="49" fontId="24" fillId="0" borderId="58" xfId="59" applyNumberFormat="1" applyFont="1" applyBorder="1" applyAlignment="1" applyProtection="1">
      <alignment horizontal="left" vertical="center"/>
      <protection locked="0"/>
    </xf>
    <xf numFmtId="164" fontId="60" fillId="30" borderId="23" xfId="22" applyNumberFormat="1" applyFont="1" applyFill="1" applyBorder="1" applyAlignment="1" applyProtection="1">
      <alignment horizontal="left" vertical="top" wrapText="1"/>
    </xf>
    <xf numFmtId="0" fontId="60" fillId="30" borderId="0" xfId="0" applyFont="1" applyFill="1" applyAlignment="1">
      <alignment horizontal="left" vertical="top" wrapText="1"/>
    </xf>
    <xf numFmtId="0" fontId="60" fillId="30" borderId="123" xfId="0" applyFont="1" applyFill="1" applyBorder="1" applyAlignment="1">
      <alignment horizontal="left" vertical="top" wrapText="1"/>
    </xf>
    <xf numFmtId="0" fontId="0" fillId="30" borderId="23" xfId="0" applyFill="1" applyBorder="1" applyAlignment="1">
      <alignment horizontal="left" vertical="top" wrapText="1"/>
    </xf>
    <xf numFmtId="0" fontId="0" fillId="30" borderId="0" xfId="0" applyFill="1" applyAlignment="1">
      <alignment horizontal="left" vertical="top" wrapText="1"/>
    </xf>
    <xf numFmtId="0" fontId="0" fillId="30" borderId="123" xfId="0" applyFill="1" applyBorder="1" applyAlignment="1">
      <alignment horizontal="left" vertical="top" wrapText="1"/>
    </xf>
    <xf numFmtId="0" fontId="0" fillId="30" borderId="23" xfId="0" applyFill="1" applyBorder="1" applyAlignment="1">
      <alignment wrapText="1"/>
    </xf>
    <xf numFmtId="0" fontId="0" fillId="30" borderId="0" xfId="0" applyFill="1" applyAlignment="1">
      <alignment wrapText="1"/>
    </xf>
    <xf numFmtId="0" fontId="0" fillId="30" borderId="123" xfId="0" applyFill="1" applyBorder="1" applyAlignment="1">
      <alignment wrapText="1"/>
    </xf>
    <xf numFmtId="0" fontId="126" fillId="0" borderId="35" xfId="0" applyFont="1" applyBorder="1" applyAlignment="1">
      <alignment horizontal="left" vertical="center"/>
    </xf>
    <xf numFmtId="164" fontId="23" fillId="30" borderId="0" xfId="59" applyFont="1" applyFill="1" applyAlignment="1">
      <alignment horizontal="left" vertical="top" wrapText="1"/>
    </xf>
    <xf numFmtId="164" fontId="23" fillId="30" borderId="123" xfId="59" applyFont="1" applyFill="1" applyBorder="1" applyAlignment="1">
      <alignment horizontal="left" vertical="top" wrapText="1"/>
    </xf>
    <xf numFmtId="164" fontId="23" fillId="30" borderId="0" xfId="59" applyFont="1" applyFill="1" applyAlignment="1">
      <alignment vertical="top" wrapText="1"/>
    </xf>
    <xf numFmtId="0" fontId="0" fillId="30" borderId="0" xfId="0" applyFill="1" applyAlignment="1">
      <alignment vertical="top" wrapText="1"/>
    </xf>
    <xf numFmtId="0" fontId="0" fillId="30" borderId="123" xfId="0" applyFill="1" applyBorder="1" applyAlignment="1">
      <alignment vertical="top" wrapText="1"/>
    </xf>
    <xf numFmtId="164" fontId="174" fillId="24" borderId="123" xfId="59" applyFont="1" applyFill="1" applyBorder="1" applyAlignment="1">
      <alignment horizontal="center" vertical="center" wrapText="1"/>
    </xf>
    <xf numFmtId="0" fontId="126" fillId="0" borderId="0" xfId="0" applyFont="1" applyAlignment="1">
      <alignment horizontal="left" vertical="center"/>
    </xf>
    <xf numFmtId="0" fontId="125" fillId="0" borderId="35" xfId="0" applyFont="1" applyBorder="1" applyAlignment="1">
      <alignment horizontal="center" vertical="center" wrapText="1"/>
    </xf>
    <xf numFmtId="164" fontId="23" fillId="30" borderId="0" xfId="59" applyFont="1" applyFill="1" applyAlignment="1">
      <alignment horizontal="left" vertical="center" wrapText="1"/>
    </xf>
    <xf numFmtId="164" fontId="23" fillId="30" borderId="123" xfId="59" applyFont="1" applyFill="1" applyBorder="1" applyAlignment="1">
      <alignment horizontal="left" vertical="center" wrapText="1"/>
    </xf>
    <xf numFmtId="164" fontId="60" fillId="30" borderId="23" xfId="59" applyFont="1" applyFill="1" applyBorder="1" applyAlignment="1">
      <alignment vertical="center"/>
    </xf>
    <xf numFmtId="0" fontId="60" fillId="0" borderId="123" xfId="0" applyFont="1" applyBorder="1" applyAlignment="1">
      <alignment vertical="center"/>
    </xf>
    <xf numFmtId="0" fontId="23" fillId="0" borderId="0" xfId="0" applyFont="1" applyAlignment="1">
      <alignment horizontal="left" vertical="top"/>
    </xf>
    <xf numFmtId="0" fontId="23" fillId="0" borderId="123" xfId="0" applyFont="1" applyBorder="1" applyAlignment="1">
      <alignment horizontal="left" vertical="top"/>
    </xf>
    <xf numFmtId="0" fontId="23" fillId="30" borderId="0" xfId="0" applyFont="1" applyFill="1" applyAlignment="1">
      <alignment horizontal="left" vertical="top" wrapText="1"/>
    </xf>
    <xf numFmtId="0" fontId="23" fillId="30" borderId="123" xfId="0" applyFont="1" applyFill="1" applyBorder="1" applyAlignment="1">
      <alignment horizontal="left" vertical="top" wrapText="1"/>
    </xf>
    <xf numFmtId="0" fontId="23" fillId="0" borderId="0" xfId="0" applyFont="1" applyAlignment="1">
      <alignment horizontal="left" vertical="top" wrapText="1"/>
    </xf>
    <xf numFmtId="0" fontId="23" fillId="0" borderId="123" xfId="0" applyFont="1" applyBorder="1" applyAlignment="1">
      <alignment horizontal="left" vertical="top" wrapText="1"/>
    </xf>
    <xf numFmtId="0" fontId="60" fillId="30" borderId="123" xfId="0" applyFont="1" applyFill="1" applyBorder="1" applyAlignment="1">
      <alignment vertical="center"/>
    </xf>
    <xf numFmtId="164" fontId="64" fillId="24" borderId="23" xfId="59" applyFont="1" applyFill="1" applyBorder="1" applyAlignment="1">
      <alignment horizontal="center" vertical="center" wrapText="1"/>
    </xf>
    <xf numFmtId="164" fontId="64" fillId="30" borderId="123" xfId="59" applyFont="1" applyFill="1" applyBorder="1" applyAlignment="1">
      <alignment horizontal="center" vertical="center" wrapText="1"/>
    </xf>
    <xf numFmtId="164" fontId="73" fillId="24" borderId="0" xfId="59" applyFont="1" applyFill="1" applyAlignment="1">
      <alignment horizontal="left" vertical="center" wrapText="1"/>
    </xf>
    <xf numFmtId="164" fontId="184" fillId="30" borderId="0" xfId="59" applyFont="1" applyFill="1" applyAlignment="1">
      <alignment horizontal="left" vertical="center" wrapText="1"/>
    </xf>
    <xf numFmtId="164" fontId="184" fillId="30" borderId="123" xfId="59" applyFont="1" applyFill="1" applyBorder="1" applyAlignment="1">
      <alignment horizontal="left" vertical="center" wrapText="1"/>
    </xf>
    <xf numFmtId="164" fontId="23" fillId="30" borderId="0" xfId="59" applyFont="1" applyFill="1" applyAlignment="1">
      <alignment vertical="center" wrapText="1"/>
    </xf>
    <xf numFmtId="0" fontId="0" fillId="0" borderId="0" xfId="0" applyAlignment="1">
      <alignment vertical="center" wrapText="1"/>
    </xf>
    <xf numFmtId="0" fontId="0" fillId="0" borderId="123" xfId="0" applyBorder="1" applyAlignment="1">
      <alignment vertical="center" wrapText="1"/>
    </xf>
    <xf numFmtId="0" fontId="0" fillId="30" borderId="0" xfId="0" applyFill="1" applyAlignment="1">
      <alignment vertical="center" wrapText="1"/>
    </xf>
    <xf numFmtId="0" fontId="23" fillId="30" borderId="0" xfId="0" applyFont="1" applyFill="1" applyAlignment="1">
      <alignment vertical="center" wrapText="1"/>
    </xf>
    <xf numFmtId="0" fontId="23" fillId="0" borderId="0" xfId="0" applyFont="1" applyAlignment="1">
      <alignment wrapText="1"/>
    </xf>
    <xf numFmtId="0" fontId="0" fillId="0" borderId="0" xfId="0" applyAlignment="1">
      <alignment wrapText="1"/>
    </xf>
    <xf numFmtId="164" fontId="9" fillId="24" borderId="0" xfId="59" applyFont="1" applyFill="1" applyAlignment="1">
      <alignment vertical="center" wrapText="1"/>
    </xf>
    <xf numFmtId="0" fontId="0" fillId="0" borderId="0" xfId="0" applyAlignment="1">
      <alignment vertical="top" wrapText="1"/>
    </xf>
    <xf numFmtId="0" fontId="0" fillId="0" borderId="123" xfId="0" applyBorder="1" applyAlignment="1">
      <alignment vertical="top" wrapText="1"/>
    </xf>
    <xf numFmtId="164" fontId="23" fillId="24" borderId="0" xfId="59" applyFont="1" applyFill="1" applyAlignment="1">
      <alignment vertical="top" wrapText="1"/>
    </xf>
    <xf numFmtId="0" fontId="0" fillId="0" borderId="123" xfId="0" applyBorder="1" applyAlignment="1">
      <alignment wrapText="1"/>
    </xf>
    <xf numFmtId="0" fontId="60" fillId="0" borderId="0" xfId="0" applyFont="1" applyAlignment="1">
      <alignment horizontal="left" vertical="top" wrapText="1"/>
    </xf>
    <xf numFmtId="0" fontId="60" fillId="0" borderId="123"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23" xfId="0" applyBorder="1" applyAlignment="1">
      <alignment horizontal="left" vertical="top" wrapText="1"/>
    </xf>
    <xf numFmtId="0" fontId="0" fillId="0" borderId="23" xfId="0" applyBorder="1" applyAlignment="1">
      <alignment wrapText="1"/>
    </xf>
    <xf numFmtId="0" fontId="126" fillId="0" borderId="139" xfId="0" applyFont="1" applyBorder="1" applyAlignment="1">
      <alignment horizontal="left" vertical="center"/>
    </xf>
    <xf numFmtId="0" fontId="126" fillId="0" borderId="58" xfId="0" applyFont="1" applyBorder="1" applyAlignment="1">
      <alignment horizontal="left" vertical="center"/>
    </xf>
    <xf numFmtId="0" fontId="23" fillId="0" borderId="0" xfId="0" applyFont="1" applyAlignment="1">
      <alignment horizontal="left" wrapText="1"/>
    </xf>
    <xf numFmtId="0" fontId="23" fillId="0" borderId="123" xfId="0" applyFont="1" applyBorder="1" applyAlignment="1">
      <alignment horizontal="left" wrapText="1"/>
    </xf>
    <xf numFmtId="0" fontId="0" fillId="30" borderId="123" xfId="0" applyFill="1" applyBorder="1" applyAlignment="1">
      <alignment vertical="center" wrapText="1"/>
    </xf>
    <xf numFmtId="164" fontId="23" fillId="24" borderId="123" xfId="59" applyFont="1" applyFill="1" applyBorder="1" applyAlignment="1">
      <alignment horizontal="left" vertical="top" wrapText="1"/>
    </xf>
    <xf numFmtId="164" fontId="23" fillId="24" borderId="0" xfId="59" applyFont="1" applyFill="1" applyAlignment="1">
      <alignment vertical="center" wrapText="1"/>
    </xf>
    <xf numFmtId="0" fontId="68" fillId="0" borderId="23" xfId="0" applyFont="1" applyBorder="1" applyAlignment="1">
      <alignment horizontal="center" vertical="center" wrapText="1"/>
    </xf>
    <xf numFmtId="0" fontId="68" fillId="0" borderId="123" xfId="0" applyFont="1" applyBorder="1" applyAlignment="1">
      <alignment horizontal="center" vertical="center" wrapText="1"/>
    </xf>
    <xf numFmtId="164" fontId="15" fillId="30" borderId="0" xfId="59" applyFont="1" applyFill="1" applyAlignment="1">
      <alignment vertical="center" wrapText="1"/>
    </xf>
    <xf numFmtId="164" fontId="73" fillId="24" borderId="123" xfId="59" applyFont="1" applyFill="1" applyBorder="1" applyAlignment="1">
      <alignment horizontal="left" vertical="center" wrapText="1"/>
    </xf>
    <xf numFmtId="0" fontId="60" fillId="0" borderId="123" xfId="37" applyFont="1" applyBorder="1" applyAlignment="1">
      <alignment vertical="center"/>
    </xf>
    <xf numFmtId="164" fontId="15" fillId="30" borderId="111" xfId="59" applyFont="1" applyFill="1" applyBorder="1" applyAlignment="1">
      <alignment vertical="center" wrapText="1"/>
    </xf>
    <xf numFmtId="164" fontId="56" fillId="24" borderId="0" xfId="59" applyFont="1" applyFill="1" applyAlignment="1">
      <alignment horizontal="center" vertical="center"/>
    </xf>
    <xf numFmtId="0" fontId="56" fillId="0" borderId="0" xfId="0" applyFont="1" applyAlignment="1">
      <alignment horizontal="center" vertical="center"/>
    </xf>
    <xf numFmtId="164" fontId="107" fillId="24" borderId="0" xfId="59" applyFont="1" applyFill="1" applyAlignment="1">
      <alignment horizontal="center" vertical="center"/>
    </xf>
    <xf numFmtId="0" fontId="108" fillId="0" borderId="0" xfId="0" applyFont="1" applyAlignment="1">
      <alignment horizontal="center" vertical="center"/>
    </xf>
    <xf numFmtId="0" fontId="0" fillId="0" borderId="0" xfId="0"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95" xfId="0" applyFont="1" applyBorder="1" applyAlignment="1">
      <alignment horizontal="center" vertical="center"/>
    </xf>
    <xf numFmtId="0" fontId="5" fillId="0" borderId="15" xfId="0" applyFont="1" applyBorder="1" applyAlignment="1">
      <alignment horizontal="center" vertical="center"/>
    </xf>
    <xf numFmtId="0" fontId="5" fillId="0" borderId="84" xfId="0" applyFont="1" applyBorder="1" applyAlignment="1">
      <alignment horizontal="center" vertical="center"/>
    </xf>
    <xf numFmtId="0" fontId="5" fillId="0" borderId="33"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42" xfId="0" applyFont="1" applyBorder="1" applyAlignment="1">
      <alignment horizontal="center" vertical="center"/>
    </xf>
    <xf numFmtId="0" fontId="10" fillId="0" borderId="113" xfId="0" applyFont="1" applyBorder="1" applyAlignment="1">
      <alignment horizontal="center" vertical="center"/>
    </xf>
    <xf numFmtId="0" fontId="103" fillId="0" borderId="145" xfId="0" applyFont="1" applyBorder="1" applyAlignment="1">
      <alignment horizontal="center" vertical="center" wrapText="1"/>
    </xf>
    <xf numFmtId="0" fontId="103" fillId="0" borderId="146" xfId="0" applyFont="1" applyBorder="1" applyAlignment="1">
      <alignment horizontal="center" vertical="center" wrapText="1"/>
    </xf>
    <xf numFmtId="0" fontId="103" fillId="0" borderId="95" xfId="0" applyFont="1" applyBorder="1" applyAlignment="1">
      <alignment horizontal="center" vertical="center" wrapText="1"/>
    </xf>
    <xf numFmtId="0" fontId="204" fillId="0" borderId="145" xfId="56" applyFont="1" applyBorder="1" applyAlignment="1">
      <alignment horizontal="center"/>
    </xf>
    <xf numFmtId="0" fontId="204" fillId="0" borderId="95" xfId="56" applyFont="1" applyBorder="1" applyAlignment="1">
      <alignment horizontal="center"/>
    </xf>
    <xf numFmtId="0" fontId="10" fillId="0" borderId="93" xfId="56" applyFont="1" applyBorder="1" applyAlignment="1">
      <alignment horizontal="center" vertical="center"/>
    </xf>
    <xf numFmtId="0" fontId="10" fillId="0" borderId="86" xfId="56" applyFont="1" applyBorder="1" applyAlignment="1">
      <alignment horizontal="center" vertical="center"/>
    </xf>
    <xf numFmtId="0" fontId="10" fillId="0" borderId="74" xfId="56" applyFont="1" applyBorder="1" applyAlignment="1">
      <alignment horizontal="center" vertical="center"/>
    </xf>
    <xf numFmtId="0" fontId="10" fillId="0" borderId="136" xfId="56" applyFont="1" applyBorder="1" applyAlignment="1">
      <alignment horizontal="center" vertical="center"/>
    </xf>
    <xf numFmtId="0" fontId="10" fillId="0" borderId="55" xfId="56" applyFont="1" applyBorder="1" applyAlignment="1">
      <alignment horizontal="center" vertical="center"/>
    </xf>
    <xf numFmtId="0" fontId="10" fillId="0" borderId="160" xfId="56" applyFont="1" applyBorder="1" applyAlignment="1">
      <alignment horizontal="center" vertical="center"/>
    </xf>
    <xf numFmtId="0" fontId="5" fillId="0" borderId="116" xfId="62" applyFont="1" applyBorder="1" applyAlignment="1">
      <alignment horizontal="center"/>
    </xf>
    <xf numFmtId="0" fontId="5" fillId="0" borderId="12" xfId="62" applyFont="1" applyBorder="1" applyAlignment="1">
      <alignment horizontal="center"/>
    </xf>
    <xf numFmtId="0" fontId="5" fillId="0" borderId="30" xfId="62" applyFont="1" applyBorder="1" applyAlignment="1">
      <alignment horizontal="center"/>
    </xf>
    <xf numFmtId="0" fontId="5" fillId="0" borderId="45" xfId="62" applyFont="1" applyBorder="1" applyAlignment="1">
      <alignment horizontal="center"/>
    </xf>
    <xf numFmtId="0" fontId="10" fillId="0" borderId="144" xfId="62" applyFont="1" applyBorder="1" applyAlignment="1">
      <alignment horizontal="center" vertical="center" wrapText="1"/>
    </xf>
    <xf numFmtId="0" fontId="10" fillId="0" borderId="82" xfId="62" applyFont="1" applyBorder="1" applyAlignment="1">
      <alignment horizontal="center" vertical="center" wrapText="1"/>
    </xf>
    <xf numFmtId="0" fontId="10" fillId="0" borderId="61" xfId="62" applyFont="1" applyBorder="1" applyAlignment="1">
      <alignment horizontal="center" vertical="center" wrapText="1"/>
    </xf>
    <xf numFmtId="0" fontId="10" fillId="0" borderId="58" xfId="62" applyFont="1" applyBorder="1" applyAlignment="1">
      <alignment horizontal="center" vertical="center" wrapText="1"/>
    </xf>
    <xf numFmtId="0" fontId="15" fillId="30" borderId="10" xfId="62" applyFill="1" applyBorder="1" applyAlignment="1">
      <alignment horizontal="center"/>
    </xf>
    <xf numFmtId="0" fontId="15" fillId="30" borderId="75" xfId="62" applyFill="1" applyBorder="1" applyAlignment="1">
      <alignment horizontal="center"/>
    </xf>
    <xf numFmtId="0" fontId="15" fillId="30" borderId="16" xfId="62" applyFill="1" applyBorder="1" applyAlignment="1">
      <alignment horizontal="center" vertical="center"/>
    </xf>
    <xf numFmtId="0" fontId="15" fillId="30" borderId="153" xfId="62" applyFill="1" applyBorder="1" applyAlignment="1">
      <alignment horizontal="center" vertical="center"/>
    </xf>
    <xf numFmtId="0" fontId="10" fillId="0" borderId="68" xfId="62" applyFont="1" applyBorder="1" applyAlignment="1">
      <alignment horizontal="center" vertical="center"/>
    </xf>
    <xf numFmtId="0" fontId="203" fillId="30" borderId="145" xfId="62" applyFont="1" applyFill="1" applyBorder="1" applyAlignment="1">
      <alignment horizontal="center"/>
    </xf>
    <xf numFmtId="0" fontId="203" fillId="30" borderId="95" xfId="62" applyFont="1" applyFill="1" applyBorder="1" applyAlignment="1">
      <alignment horizontal="center"/>
    </xf>
    <xf numFmtId="0" fontId="10" fillId="0" borderId="40" xfId="62" applyFont="1" applyBorder="1" applyAlignment="1">
      <alignment horizontal="center" vertical="center" wrapText="1"/>
    </xf>
    <xf numFmtId="0" fontId="6"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6" fillId="0" borderId="37" xfId="0" applyFont="1" applyBorder="1" applyAlignment="1">
      <alignment horizontal="center" vertical="center" wrapText="1"/>
    </xf>
    <xf numFmtId="0" fontId="9" fillId="0" borderId="0" xfId="0" applyFont="1" applyAlignment="1">
      <alignment vertical="top"/>
    </xf>
    <xf numFmtId="0" fontId="5" fillId="0" borderId="111" xfId="0" applyFont="1" applyBorder="1" applyAlignment="1">
      <alignment horizontal="left" vertical="center" wrapText="1"/>
    </xf>
    <xf numFmtId="0" fontId="13" fillId="0" borderId="18" xfId="0" applyFont="1" applyBorder="1" applyAlignment="1">
      <alignment horizontal="center" vertical="center" wrapText="1"/>
    </xf>
    <xf numFmtId="0" fontId="28" fillId="24" borderId="35" xfId="0" applyFont="1" applyFill="1" applyBorder="1" applyAlignment="1">
      <alignment horizontal="center" vertical="center" wrapText="1"/>
    </xf>
    <xf numFmtId="0" fontId="28" fillId="24" borderId="35" xfId="0" applyFont="1" applyFill="1" applyBorder="1" applyAlignment="1">
      <alignment horizontal="center" wrapText="1"/>
    </xf>
    <xf numFmtId="0" fontId="28" fillId="24" borderId="76" xfId="0" applyFont="1" applyFill="1" applyBorder="1" applyAlignment="1">
      <alignment horizontal="center" wrapText="1"/>
    </xf>
    <xf numFmtId="0" fontId="28" fillId="24" borderId="61" xfId="0" applyFont="1" applyFill="1" applyBorder="1" applyAlignment="1">
      <alignment horizontal="center" wrapText="1"/>
    </xf>
    <xf numFmtId="0" fontId="28" fillId="24" borderId="58" xfId="0" applyFont="1" applyFill="1" applyBorder="1" applyAlignment="1">
      <alignment horizontal="center" wrapText="1"/>
    </xf>
    <xf numFmtId="0" fontId="19" fillId="24" borderId="35" xfId="0" applyFont="1" applyFill="1" applyBorder="1" applyAlignment="1">
      <alignment horizontal="center" wrapText="1"/>
    </xf>
    <xf numFmtId="0" fontId="28" fillId="24" borderId="61" xfId="0" applyFont="1" applyFill="1" applyBorder="1" applyAlignment="1">
      <alignment horizontal="center" vertical="center" wrapText="1"/>
    </xf>
    <xf numFmtId="0" fontId="28" fillId="24" borderId="78" xfId="0" applyFont="1" applyFill="1" applyBorder="1" applyAlignment="1">
      <alignment horizontal="center" wrapText="1"/>
    </xf>
    <xf numFmtId="0" fontId="7" fillId="24" borderId="0" xfId="0" applyFont="1" applyFill="1" applyAlignment="1">
      <alignment horizontal="left" vertical="center"/>
    </xf>
    <xf numFmtId="0" fontId="28" fillId="24" borderId="98" xfId="0" applyFont="1" applyFill="1" applyBorder="1" applyAlignment="1">
      <alignment horizontal="center" vertical="center" wrapText="1"/>
    </xf>
    <xf numFmtId="0" fontId="28" fillId="24" borderId="53" xfId="0" applyFont="1" applyFill="1" applyBorder="1" applyAlignment="1">
      <alignment horizontal="center" vertical="center" wrapText="1"/>
    </xf>
    <xf numFmtId="0" fontId="28" fillId="24" borderId="97" xfId="0" applyFont="1" applyFill="1" applyBorder="1" applyAlignment="1">
      <alignment horizontal="center" vertical="center" wrapText="1"/>
    </xf>
    <xf numFmtId="0" fontId="28" fillId="24" borderId="78" xfId="0" applyFont="1" applyFill="1" applyBorder="1" applyAlignment="1">
      <alignment horizontal="center" vertical="center" wrapText="1"/>
    </xf>
    <xf numFmtId="0" fontId="28" fillId="24" borderId="76" xfId="0" applyFont="1" applyFill="1" applyBorder="1" applyAlignment="1">
      <alignment horizontal="center" vertical="center" wrapText="1"/>
    </xf>
    <xf numFmtId="0" fontId="21" fillId="24" borderId="161" xfId="63" applyFont="1" applyFill="1" applyBorder="1" applyAlignment="1">
      <alignment horizontal="center" vertical="center" wrapText="1"/>
    </xf>
    <xf numFmtId="0" fontId="21" fillId="24" borderId="37" xfId="63" applyFont="1" applyFill="1" applyBorder="1" applyAlignment="1">
      <alignment horizontal="center" vertical="center" wrapText="1"/>
    </xf>
    <xf numFmtId="0" fontId="21" fillId="24" borderId="18" xfId="64" applyFont="1" applyFill="1" applyBorder="1" applyAlignment="1">
      <alignment horizontal="center" vertical="center"/>
    </xf>
    <xf numFmtId="0" fontId="21" fillId="24" borderId="37" xfId="64" applyFont="1" applyFill="1" applyBorder="1" applyAlignment="1">
      <alignment horizontal="center" vertical="center"/>
    </xf>
    <xf numFmtId="0" fontId="21" fillId="24" borderId="43" xfId="64" applyFont="1" applyFill="1" applyBorder="1" applyAlignment="1">
      <alignment horizontal="center" vertical="center"/>
    </xf>
    <xf numFmtId="0" fontId="7" fillId="0" borderId="0" xfId="0" applyFont="1" applyAlignment="1">
      <alignment horizontal="left" vertical="top" wrapText="1"/>
    </xf>
    <xf numFmtId="0" fontId="28" fillId="0" borderId="111" xfId="0" applyFont="1" applyBorder="1" applyAlignment="1">
      <alignment horizontal="left" vertical="center" wrapText="1"/>
    </xf>
    <xf numFmtId="0" fontId="21" fillId="24" borderId="18" xfId="63" applyFont="1" applyFill="1" applyBorder="1" applyAlignment="1">
      <alignment horizontal="center" vertical="center"/>
    </xf>
    <xf numFmtId="0" fontId="0" fillId="0" borderId="37" xfId="0" applyBorder="1" applyAlignment="1">
      <alignment horizontal="center" vertical="center"/>
    </xf>
    <xf numFmtId="0" fontId="21" fillId="24" borderId="42" xfId="63" applyFont="1" applyFill="1" applyBorder="1" applyAlignment="1">
      <alignment horizontal="center" vertical="center"/>
    </xf>
    <xf numFmtId="0" fontId="13" fillId="24" borderId="38" xfId="64" applyFont="1" applyFill="1" applyBorder="1" applyAlignment="1">
      <alignment horizontal="center" vertical="center"/>
    </xf>
    <xf numFmtId="0" fontId="0" fillId="0" borderId="15" xfId="0" applyBorder="1"/>
    <xf numFmtId="0" fontId="0" fillId="0" borderId="36" xfId="0" applyBorder="1"/>
    <xf numFmtId="0" fontId="21" fillId="24" borderId="18" xfId="63" applyFont="1" applyFill="1" applyBorder="1" applyAlignment="1">
      <alignment horizontal="center" vertical="center" wrapText="1"/>
    </xf>
    <xf numFmtId="0" fontId="21" fillId="24" borderId="43" xfId="63"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162" xfId="0" applyFont="1" applyBorder="1" applyAlignment="1">
      <alignment horizontal="center" vertical="center" wrapText="1"/>
    </xf>
    <xf numFmtId="0" fontId="5" fillId="0" borderId="83" xfId="0" applyFont="1" applyBorder="1" applyAlignment="1">
      <alignment horizontal="center" vertical="center"/>
    </xf>
    <xf numFmtId="0" fontId="28" fillId="0" borderId="0" xfId="0" applyFont="1" applyAlignment="1">
      <alignment horizontal="left" vertical="center" wrapText="1"/>
    </xf>
    <xf numFmtId="0" fontId="3" fillId="0" borderId="35" xfId="0" applyFont="1" applyBorder="1" applyAlignment="1" applyProtection="1">
      <alignment horizontal="center"/>
      <protection locked="0"/>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1" fillId="0" borderId="99" xfId="63" applyFont="1" applyBorder="1" applyAlignment="1">
      <alignment horizontal="center" vertical="center" wrapText="1"/>
    </xf>
    <xf numFmtId="0" fontId="21" fillId="0" borderId="108" xfId="63" applyFont="1" applyBorder="1" applyAlignment="1">
      <alignment horizontal="center" vertical="center" wrapText="1"/>
    </xf>
    <xf numFmtId="0" fontId="21" fillId="0" borderId="125" xfId="63" applyFont="1" applyBorder="1" applyAlignment="1">
      <alignment horizontal="center" vertical="center" wrapText="1"/>
    </xf>
    <xf numFmtId="0" fontId="21" fillId="0" borderId="68" xfId="63" applyFont="1" applyBorder="1" applyAlignment="1">
      <alignment horizontal="center" vertical="center" wrapText="1"/>
    </xf>
    <xf numFmtId="0" fontId="21" fillId="0" borderId="99" xfId="64" applyFont="1" applyBorder="1" applyAlignment="1">
      <alignment horizontal="center" vertical="center" wrapText="1"/>
    </xf>
    <xf numFmtId="0" fontId="21" fillId="0" borderId="108" xfId="64" applyFont="1" applyBorder="1" applyAlignment="1">
      <alignment horizontal="center" vertical="center" wrapText="1"/>
    </xf>
    <xf numFmtId="0" fontId="21" fillId="0" borderId="19" xfId="64" applyFont="1" applyBorder="1" applyAlignment="1">
      <alignment horizontal="center" vertical="center" wrapText="1"/>
    </xf>
    <xf numFmtId="0" fontId="0" fillId="0" borderId="20" xfId="0" applyBorder="1" applyAlignment="1">
      <alignment horizontal="center" vertical="center" wrapText="1"/>
    </xf>
    <xf numFmtId="0" fontId="21" fillId="0" borderId="20" xfId="64" applyFont="1" applyBorder="1" applyAlignment="1">
      <alignment horizontal="center" vertical="center" wrapText="1"/>
    </xf>
    <xf numFmtId="0" fontId="21" fillId="0" borderId="18" xfId="64" applyFont="1" applyBorder="1" applyAlignment="1">
      <alignment horizontal="center" vertical="center" wrapText="1"/>
    </xf>
    <xf numFmtId="0" fontId="0" fillId="0" borderId="37" xfId="0" applyBorder="1" applyAlignment="1">
      <alignment horizontal="center" vertical="center" wrapText="1"/>
    </xf>
    <xf numFmtId="0" fontId="21" fillId="0" borderId="18" xfId="64" applyFont="1" applyBorder="1" applyAlignment="1">
      <alignment horizontal="center" vertical="center"/>
    </xf>
    <xf numFmtId="0" fontId="0" fillId="0" borderId="43" xfId="0" applyBorder="1" applyAlignment="1">
      <alignment horizontal="center" vertical="center"/>
    </xf>
    <xf numFmtId="0" fontId="21" fillId="0" borderId="99" xfId="64" applyFont="1" applyBorder="1" applyAlignment="1">
      <alignment horizontal="center" vertical="center"/>
    </xf>
    <xf numFmtId="0" fontId="21" fillId="0" borderId="68" xfId="64" applyFont="1" applyBorder="1" applyAlignment="1">
      <alignment horizontal="center" vertical="center"/>
    </xf>
    <xf numFmtId="0" fontId="6" fillId="0" borderId="18" xfId="65" applyFont="1" applyBorder="1" applyAlignment="1">
      <alignment horizontal="center" vertical="center"/>
    </xf>
    <xf numFmtId="0" fontId="6" fillId="0" borderId="37" xfId="65" applyFont="1" applyBorder="1" applyAlignment="1">
      <alignment horizontal="center" vertical="center"/>
    </xf>
    <xf numFmtId="0" fontId="6" fillId="0" borderId="18" xfId="66" applyFont="1" applyBorder="1" applyAlignment="1">
      <alignment horizontal="center" vertical="center"/>
    </xf>
    <xf numFmtId="0" fontId="6" fillId="0" borderId="37" xfId="66" applyFont="1" applyBorder="1" applyAlignment="1">
      <alignment horizontal="center" vertical="center"/>
    </xf>
    <xf numFmtId="0" fontId="6" fillId="0" borderId="43" xfId="66" applyFont="1" applyBorder="1" applyAlignment="1">
      <alignment horizontal="center" vertical="center"/>
    </xf>
    <xf numFmtId="0" fontId="16" fillId="0" borderId="163" xfId="67" applyFont="1" applyBorder="1" applyAlignment="1">
      <alignment horizontal="center" vertical="center" wrapText="1"/>
    </xf>
    <xf numFmtId="0" fontId="16" fillId="0" borderId="25" xfId="67" applyFont="1" applyBorder="1" applyAlignment="1">
      <alignment horizontal="center" vertical="center" wrapText="1"/>
    </xf>
    <xf numFmtId="0" fontId="58" fillId="0" borderId="0" xfId="0" applyFont="1" applyAlignment="1">
      <alignment horizontal="center" wrapText="1"/>
    </xf>
    <xf numFmtId="0" fontId="58" fillId="0" borderId="111" xfId="0" applyFont="1" applyBorder="1" applyAlignment="1">
      <alignment horizontal="center" wrapText="1"/>
    </xf>
    <xf numFmtId="0" fontId="99" fillId="0" borderId="19" xfId="0" applyFont="1" applyBorder="1" applyAlignment="1">
      <alignment horizontal="center" vertical="center" wrapText="1"/>
    </xf>
    <xf numFmtId="0" fontId="0" fillId="0" borderId="20" xfId="0" applyBorder="1" applyAlignment="1">
      <alignment vertical="center" wrapText="1"/>
    </xf>
    <xf numFmtId="0" fontId="16" fillId="0" borderId="99" xfId="68" applyFont="1" applyBorder="1" applyAlignment="1">
      <alignment horizontal="center" vertical="center" wrapText="1"/>
    </xf>
    <xf numFmtId="0" fontId="16" fillId="0" borderId="108" xfId="68" applyFont="1" applyBorder="1" applyAlignment="1">
      <alignment horizontal="center" vertical="center" wrapText="1"/>
    </xf>
    <xf numFmtId="0" fontId="16" fillId="0" borderId="19" xfId="68" applyFont="1" applyBorder="1" applyAlignment="1">
      <alignment horizontal="center" vertical="center" wrapText="1"/>
    </xf>
    <xf numFmtId="0" fontId="30" fillId="0" borderId="20" xfId="0" applyFont="1" applyBorder="1" applyAlignment="1">
      <alignment horizontal="center" vertical="center" wrapText="1"/>
    </xf>
    <xf numFmtId="0" fontId="16" fillId="0" borderId="99" xfId="68" applyFont="1" applyBorder="1" applyAlignment="1" applyProtection="1">
      <alignment horizontal="center" vertical="center" wrapText="1"/>
      <protection locked="0"/>
    </xf>
    <xf numFmtId="0" fontId="0" fillId="0" borderId="108" xfId="0" applyBorder="1"/>
    <xf numFmtId="0" fontId="17" fillId="0" borderId="19" xfId="68" applyFont="1" applyBorder="1" applyAlignment="1">
      <alignment horizontal="center" vertical="center" wrapText="1"/>
    </xf>
    <xf numFmtId="0" fontId="6" fillId="35" borderId="148" xfId="0" applyFont="1" applyFill="1" applyBorder="1" applyAlignment="1">
      <alignment horizontal="center" vertical="top" wrapText="1"/>
    </xf>
    <xf numFmtId="0" fontId="6" fillId="35" borderId="147" xfId="0" applyFont="1" applyFill="1" applyBorder="1" applyAlignment="1">
      <alignment horizontal="center" vertical="top" wrapText="1"/>
    </xf>
    <xf numFmtId="0" fontId="3" fillId="0" borderId="0" xfId="0" applyFont="1" applyAlignment="1">
      <alignment horizontal="left" wrapText="1"/>
    </xf>
    <xf numFmtId="0" fontId="31" fillId="0" borderId="45" xfId="0" applyFont="1" applyBorder="1" applyAlignment="1">
      <alignment horizontal="center"/>
    </xf>
    <xf numFmtId="0" fontId="31" fillId="0" borderId="12" xfId="0" applyFont="1" applyBorder="1" applyAlignment="1">
      <alignment horizontal="center"/>
    </xf>
    <xf numFmtId="0" fontId="31" fillId="0" borderId="30" xfId="0" applyFont="1" applyBorder="1" applyAlignment="1">
      <alignment horizontal="center"/>
    </xf>
    <xf numFmtId="0" fontId="0" fillId="0" borderId="15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70" xfId="0" applyBorder="1" applyAlignment="1" applyProtection="1">
      <alignment vertical="top" wrapText="1"/>
      <protection locked="0"/>
    </xf>
    <xf numFmtId="0" fontId="185" fillId="0" borderId="22" xfId="0" applyFont="1" applyBorder="1" applyAlignment="1">
      <alignment horizontal="left" vertical="center" wrapText="1"/>
    </xf>
    <xf numFmtId="0" fontId="185" fillId="0" borderId="0" xfId="0" applyFont="1" applyAlignment="1">
      <alignment horizontal="left" vertical="center" wrapText="1"/>
    </xf>
    <xf numFmtId="0" fontId="141" fillId="0" borderId="146" xfId="0" applyFont="1" applyBorder="1" applyAlignment="1">
      <alignment horizontal="center"/>
    </xf>
    <xf numFmtId="0" fontId="143" fillId="0" borderId="111" xfId="0" applyFont="1" applyBorder="1" applyAlignment="1">
      <alignment horizontal="center" vertical="center" wrapText="1"/>
    </xf>
    <xf numFmtId="0" fontId="2" fillId="0" borderId="138" xfId="37" applyFont="1" applyBorder="1" applyAlignment="1">
      <alignment horizontal="center" vertical="center" wrapText="1"/>
    </xf>
    <xf numFmtId="0" fontId="0" fillId="0" borderId="148" xfId="0" applyBorder="1" applyAlignment="1">
      <alignment horizontal="center" vertical="center" wrapText="1"/>
    </xf>
    <xf numFmtId="0" fontId="0" fillId="0" borderId="148" xfId="0" applyBorder="1" applyAlignment="1">
      <alignment wrapText="1"/>
    </xf>
    <xf numFmtId="0" fontId="0" fillId="0" borderId="147" xfId="0" applyBorder="1" applyAlignment="1">
      <alignment wrapText="1"/>
    </xf>
    <xf numFmtId="0" fontId="2" fillId="0" borderId="148" xfId="37" applyFont="1" applyBorder="1" applyAlignment="1">
      <alignment horizontal="center" vertical="center" wrapText="1"/>
    </xf>
    <xf numFmtId="0" fontId="2" fillId="0" borderId="147" xfId="37" applyFont="1" applyBorder="1" applyAlignment="1">
      <alignment horizontal="center" vertical="center" wrapText="1"/>
    </xf>
    <xf numFmtId="0" fontId="37" fillId="0" borderId="138" xfId="37" applyFont="1" applyBorder="1" applyAlignment="1">
      <alignment horizontal="center" vertical="center" wrapText="1"/>
    </xf>
    <xf numFmtId="0" fontId="2" fillId="0" borderId="153" xfId="37" applyFont="1" applyBorder="1" applyAlignment="1">
      <alignment horizontal="center" vertical="center" wrapText="1"/>
    </xf>
    <xf numFmtId="49" fontId="149" fillId="0" borderId="61" xfId="42" applyNumberFormat="1" applyFont="1" applyBorder="1" applyAlignment="1" applyProtection="1">
      <alignment horizontal="center" vertical="center" wrapText="1"/>
      <protection locked="0"/>
    </xf>
    <xf numFmtId="49" fontId="149" fillId="0" borderId="139" xfId="42" applyNumberFormat="1" applyFont="1" applyBorder="1" applyAlignment="1" applyProtection="1">
      <alignment horizontal="center" vertical="center" wrapText="1"/>
      <protection locked="0"/>
    </xf>
    <xf numFmtId="49" fontId="149" fillId="0" borderId="58" xfId="42" applyNumberFormat="1" applyFont="1" applyBorder="1" applyAlignment="1" applyProtection="1">
      <alignment horizontal="center" vertical="center" wrapText="1"/>
      <protection locked="0"/>
    </xf>
    <xf numFmtId="164" fontId="2" fillId="0" borderId="138" xfId="60" applyNumberFormat="1" applyFont="1" applyBorder="1" applyAlignment="1">
      <alignment horizontal="center" vertical="center" wrapText="1"/>
    </xf>
    <xf numFmtId="0" fontId="0" fillId="0" borderId="147" xfId="0" applyBorder="1" applyAlignment="1">
      <alignment horizontal="center" vertical="center" wrapText="1"/>
    </xf>
    <xf numFmtId="164" fontId="26" fillId="0" borderId="138" xfId="60" applyNumberFormat="1" applyFont="1" applyBorder="1" applyAlignment="1">
      <alignment horizontal="center" vertical="center" wrapText="1"/>
    </xf>
    <xf numFmtId="164" fontId="26" fillId="0" borderId="147" xfId="60" applyNumberFormat="1" applyFont="1" applyBorder="1" applyAlignment="1">
      <alignment horizontal="center" vertical="center" wrapText="1"/>
    </xf>
    <xf numFmtId="164" fontId="2" fillId="0" borderId="147" xfId="60" applyNumberFormat="1" applyFont="1" applyBorder="1" applyAlignment="1">
      <alignment horizontal="center" vertical="center" wrapText="1"/>
    </xf>
    <xf numFmtId="0" fontId="149" fillId="0" borderId="61" xfId="46" applyFont="1" applyBorder="1" applyAlignment="1" applyProtection="1">
      <alignment horizontal="center" vertical="center" wrapText="1"/>
      <protection locked="0"/>
    </xf>
    <xf numFmtId="0" fontId="149" fillId="0" borderId="139" xfId="46" applyFont="1" applyBorder="1" applyAlignment="1" applyProtection="1">
      <alignment horizontal="center" vertical="center" wrapText="1"/>
      <protection locked="0"/>
    </xf>
    <xf numFmtId="0" fontId="149" fillId="0" borderId="58" xfId="46" applyFont="1" applyBorder="1" applyAlignment="1" applyProtection="1">
      <alignment horizontal="center" vertical="center" wrapText="1"/>
      <protection locked="0"/>
    </xf>
    <xf numFmtId="0" fontId="0" fillId="0" borderId="0" xfId="0"/>
    <xf numFmtId="3" fontId="15" fillId="0" borderId="136" xfId="0" applyNumberFormat="1" applyFont="1" applyBorder="1" applyProtection="1">
      <protection locked="0"/>
    </xf>
    <xf numFmtId="3" fontId="15" fillId="0" borderId="55" xfId="0" applyNumberFormat="1" applyFont="1" applyBorder="1" applyProtection="1">
      <protection locked="0"/>
    </xf>
    <xf numFmtId="0" fontId="15" fillId="0" borderId="137" xfId="0" applyFont="1" applyBorder="1" applyAlignment="1" applyProtection="1">
      <alignment wrapText="1"/>
      <protection locked="0"/>
    </xf>
    <xf numFmtId="0" fontId="15" fillId="0" borderId="155" xfId="0" applyFont="1" applyBorder="1" applyAlignment="1" applyProtection="1">
      <alignment wrapText="1"/>
      <protection locked="0"/>
    </xf>
    <xf numFmtId="0" fontId="186" fillId="0" borderId="111" xfId="0" applyFont="1" applyBorder="1" applyAlignment="1">
      <alignment horizontal="right" vertical="top" wrapText="1"/>
    </xf>
    <xf numFmtId="0" fontId="148" fillId="0" borderId="111" xfId="0" applyFont="1" applyBorder="1" applyAlignment="1">
      <alignment horizontal="right"/>
    </xf>
    <xf numFmtId="3" fontId="15" fillId="0" borderId="138" xfId="0" applyNumberFormat="1" applyFont="1" applyBorder="1" applyProtection="1">
      <protection locked="0"/>
    </xf>
    <xf numFmtId="3" fontId="15" fillId="0" borderId="148" xfId="0" applyNumberFormat="1" applyFont="1" applyBorder="1" applyProtection="1">
      <protection locked="0"/>
    </xf>
    <xf numFmtId="0" fontId="5" fillId="0" borderId="61" xfId="0" applyFont="1" applyBorder="1" applyAlignment="1">
      <alignment horizontal="center"/>
    </xf>
    <xf numFmtId="0" fontId="5" fillId="0" borderId="139" xfId="0" applyFont="1" applyBorder="1" applyAlignment="1">
      <alignment horizontal="center"/>
    </xf>
    <xf numFmtId="0" fontId="5" fillId="0" borderId="58" xfId="0" applyFont="1" applyBorder="1" applyAlignment="1">
      <alignment horizontal="center"/>
    </xf>
    <xf numFmtId="0" fontId="22" fillId="0" borderId="61" xfId="0" applyFont="1" applyBorder="1" applyAlignment="1">
      <alignment horizontal="center" wrapText="1"/>
    </xf>
    <xf numFmtId="0" fontId="22" fillId="0" borderId="139" xfId="0" applyFont="1" applyBorder="1" applyAlignment="1">
      <alignment horizontal="center" wrapText="1"/>
    </xf>
    <xf numFmtId="0" fontId="22" fillId="0" borderId="58" xfId="0" applyFont="1" applyBorder="1" applyAlignment="1">
      <alignment horizontal="center" wrapText="1"/>
    </xf>
    <xf numFmtId="0" fontId="22" fillId="0" borderId="61" xfId="0" applyFont="1" applyBorder="1" applyAlignment="1">
      <alignment horizontal="center"/>
    </xf>
    <xf numFmtId="0" fontId="22" fillId="0" borderId="139" xfId="0" applyFont="1" applyBorder="1" applyAlignment="1">
      <alignment horizontal="center"/>
    </xf>
    <xf numFmtId="0" fontId="22" fillId="0" borderId="58" xfId="0" applyFont="1" applyBorder="1" applyAlignment="1">
      <alignment horizontal="center"/>
    </xf>
    <xf numFmtId="0" fontId="58" fillId="0" borderId="0" xfId="0" applyFont="1" applyAlignment="1">
      <alignment horizontal="center" vertical="center" wrapText="1"/>
    </xf>
    <xf numFmtId="173" fontId="2" fillId="0" borderId="145" xfId="0" applyNumberFormat="1" applyFont="1" applyBorder="1" applyAlignment="1">
      <alignment horizontal="center" vertical="center" wrapText="1"/>
    </xf>
    <xf numFmtId="173" fontId="2" fillId="0" borderId="146" xfId="0" applyNumberFormat="1" applyFont="1" applyBorder="1" applyAlignment="1">
      <alignment horizontal="center" vertical="center" wrapText="1"/>
    </xf>
    <xf numFmtId="173" fontId="2" fillId="0" borderId="95" xfId="0" applyNumberFormat="1" applyFont="1" applyBorder="1" applyAlignment="1">
      <alignment horizontal="center" vertical="center" wrapText="1"/>
    </xf>
    <xf numFmtId="0" fontId="23" fillId="0" borderId="10" xfId="0" applyFont="1" applyBorder="1" applyAlignment="1">
      <alignment horizontal="left" wrapText="1"/>
    </xf>
    <xf numFmtId="0" fontId="23" fillId="0" borderId="83" xfId="0" applyFont="1" applyBorder="1" applyAlignment="1">
      <alignment horizontal="left" wrapText="1"/>
    </xf>
    <xf numFmtId="0" fontId="23" fillId="0" borderId="75" xfId="0" applyFont="1" applyBorder="1" applyAlignment="1">
      <alignment horizontal="left" wrapText="1"/>
    </xf>
    <xf numFmtId="0" fontId="6" fillId="0" borderId="142" xfId="0" applyFont="1" applyBorder="1" applyAlignment="1">
      <alignment horizontal="center" vertical="center" wrapText="1"/>
    </xf>
    <xf numFmtId="0" fontId="13" fillId="0" borderId="21" xfId="0" applyFont="1" applyBorder="1" applyAlignment="1">
      <alignment horizontal="center" vertical="center" wrapText="1"/>
    </xf>
    <xf numFmtId="0" fontId="101" fillId="0" borderId="45" xfId="0" applyFont="1" applyBorder="1" applyAlignment="1">
      <alignment horizontal="left" vertical="center"/>
    </xf>
    <xf numFmtId="0" fontId="5" fillId="0" borderId="12" xfId="0" applyFont="1" applyBorder="1" applyAlignment="1">
      <alignment horizontal="left" vertical="center"/>
    </xf>
    <xf numFmtId="0" fontId="28" fillId="0" borderId="116" xfId="0" applyFont="1" applyBorder="1" applyAlignment="1">
      <alignment horizontal="center" vertical="center"/>
    </xf>
    <xf numFmtId="0" fontId="28" fillId="0" borderId="30" xfId="0" applyFont="1" applyBorder="1" applyAlignment="1">
      <alignment horizontal="center" vertical="center"/>
    </xf>
    <xf numFmtId="0" fontId="5" fillId="0" borderId="45" xfId="0" applyFont="1" applyBorder="1" applyAlignment="1">
      <alignment horizontal="left" vertical="center"/>
    </xf>
    <xf numFmtId="0" fontId="176" fillId="0" borderId="22" xfId="68" applyFont="1" applyBorder="1" applyAlignment="1">
      <alignment horizontal="center" wrapText="1"/>
    </xf>
    <xf numFmtId="0" fontId="176" fillId="0" borderId="41" xfId="68" applyFont="1" applyBorder="1" applyAlignment="1">
      <alignment horizontal="center" wrapText="1"/>
    </xf>
    <xf numFmtId="0" fontId="23" fillId="0" borderId="145" xfId="0" applyFont="1" applyBorder="1" applyAlignment="1">
      <alignment horizontal="left" wrapText="1"/>
    </xf>
    <xf numFmtId="0" fontId="23" fillId="0" borderId="146" xfId="0" applyFont="1" applyBorder="1" applyAlignment="1">
      <alignment horizontal="left" wrapText="1"/>
    </xf>
    <xf numFmtId="0" fontId="23" fillId="0" borderId="95" xfId="0" applyFont="1" applyBorder="1" applyAlignment="1">
      <alignment horizontal="left" wrapText="1"/>
    </xf>
    <xf numFmtId="10" fontId="3" fillId="0" borderId="164" xfId="71" applyNumberFormat="1" applyFont="1" applyBorder="1" applyAlignment="1">
      <alignment horizontal="center" vertical="center" wrapText="1"/>
    </xf>
    <xf numFmtId="10" fontId="3" fillId="0" borderId="148" xfId="71" applyNumberFormat="1" applyFont="1" applyBorder="1" applyAlignment="1">
      <alignment horizontal="center" vertical="center" wrapText="1"/>
    </xf>
    <xf numFmtId="10" fontId="3" fillId="0" borderId="147" xfId="71" applyNumberFormat="1" applyFont="1" applyBorder="1" applyAlignment="1">
      <alignment horizontal="center" vertical="center" wrapText="1"/>
    </xf>
    <xf numFmtId="0" fontId="10" fillId="0" borderId="150" xfId="0" applyFont="1" applyBorder="1" applyAlignment="1">
      <alignment horizontal="right"/>
    </xf>
    <xf numFmtId="0" fontId="10" fillId="0" borderId="143" xfId="0" applyFont="1" applyBorder="1" applyAlignment="1">
      <alignment horizontal="right"/>
    </xf>
    <xf numFmtId="0" fontId="10" fillId="0" borderId="151" xfId="0" applyFont="1" applyBorder="1" applyAlignment="1">
      <alignment horizontal="right"/>
    </xf>
    <xf numFmtId="3" fontId="38" fillId="0" borderId="165" xfId="0" applyNumberFormat="1" applyFont="1" applyBorder="1" applyAlignment="1">
      <alignment horizontal="center"/>
    </xf>
    <xf numFmtId="0" fontId="55" fillId="0" borderId="146" xfId="0" applyFont="1" applyBorder="1"/>
    <xf numFmtId="0" fontId="55" fillId="0" borderId="95" xfId="0" applyFont="1" applyBorder="1"/>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95" xfId="0" applyFont="1" applyBorder="1" applyAlignment="1">
      <alignment horizontal="center" vertical="center" wrapText="1"/>
    </xf>
    <xf numFmtId="0" fontId="14" fillId="0" borderId="22"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6" xfId="0" applyFont="1" applyBorder="1" applyAlignment="1">
      <alignment horizontal="center" vertical="center"/>
    </xf>
    <xf numFmtId="0" fontId="14" fillId="0" borderId="111" xfId="0" applyFont="1" applyBorder="1" applyAlignment="1">
      <alignment horizontal="center" vertical="center"/>
    </xf>
    <xf numFmtId="0" fontId="14" fillId="0" borderId="153" xfId="0" applyFont="1" applyBorder="1" applyAlignment="1">
      <alignment horizontal="center" vertical="center"/>
    </xf>
    <xf numFmtId="0" fontId="14" fillId="0" borderId="10" xfId="0" applyFont="1" applyBorder="1" applyAlignment="1">
      <alignment horizontal="center" vertical="center"/>
    </xf>
    <xf numFmtId="0" fontId="14" fillId="0" borderId="83" xfId="0" applyFont="1" applyBorder="1" applyAlignment="1">
      <alignment horizontal="center" vertical="center"/>
    </xf>
    <xf numFmtId="0" fontId="14" fillId="0" borderId="75" xfId="0" applyFont="1" applyBorder="1" applyAlignment="1">
      <alignment horizontal="center" vertical="center"/>
    </xf>
    <xf numFmtId="0" fontId="14" fillId="0" borderId="145" xfId="0" applyFont="1" applyBorder="1" applyAlignment="1">
      <alignment horizontal="center" vertical="center" wrapText="1"/>
    </xf>
    <xf numFmtId="0" fontId="14" fillId="0" borderId="146"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45" xfId="0" applyFont="1" applyBorder="1" applyAlignment="1">
      <alignment horizontal="center" vertical="center"/>
    </xf>
    <xf numFmtId="0" fontId="30" fillId="0" borderId="146" xfId="0" applyFont="1" applyBorder="1" applyAlignment="1">
      <alignment horizontal="center" vertical="center"/>
    </xf>
    <xf numFmtId="0" fontId="30" fillId="0" borderId="95" xfId="0" applyFont="1" applyBorder="1" applyAlignment="1">
      <alignment horizontal="center" vertical="center"/>
    </xf>
    <xf numFmtId="0" fontId="30" fillId="0" borderId="83" xfId="0" applyFont="1" applyBorder="1" applyAlignment="1">
      <alignment horizontal="center" vertical="center"/>
    </xf>
    <xf numFmtId="0" fontId="30" fillId="0" borderId="75" xfId="0" applyFont="1" applyBorder="1" applyAlignment="1">
      <alignment horizontal="center" vertical="center"/>
    </xf>
    <xf numFmtId="0" fontId="30" fillId="0" borderId="2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0" fillId="0" borderId="16" xfId="0" applyFont="1" applyBorder="1" applyAlignment="1">
      <alignment horizontal="center" vertical="center"/>
    </xf>
    <xf numFmtId="0" fontId="30" fillId="0" borderId="111" xfId="0" applyFont="1" applyBorder="1" applyAlignment="1">
      <alignment horizontal="center" vertical="center"/>
    </xf>
    <xf numFmtId="0" fontId="30" fillId="0" borderId="153" xfId="0" applyFont="1" applyBorder="1" applyAlignment="1">
      <alignment horizontal="center" vertical="center"/>
    </xf>
    <xf numFmtId="0" fontId="14" fillId="0" borderId="146" xfId="0" applyFont="1" applyBorder="1" applyAlignment="1">
      <alignment horizontal="center" vertical="center"/>
    </xf>
    <xf numFmtId="0" fontId="14" fillId="0" borderId="95" xfId="0" applyFont="1" applyBorder="1" applyAlignment="1">
      <alignment horizontal="center" vertical="center"/>
    </xf>
    <xf numFmtId="0" fontId="7" fillId="0" borderId="145" xfId="0" applyFont="1" applyBorder="1" applyAlignment="1">
      <alignment horizontal="left" vertical="top" wrapText="1"/>
    </xf>
    <xf numFmtId="0" fontId="7" fillId="0" borderId="146" xfId="0" applyFont="1" applyBorder="1" applyAlignment="1">
      <alignment horizontal="left" vertical="top" wrapText="1"/>
    </xf>
    <xf numFmtId="0" fontId="7" fillId="0" borderId="95" xfId="0" applyFont="1" applyBorder="1" applyAlignment="1">
      <alignment horizontal="left" vertical="top" wrapText="1"/>
    </xf>
    <xf numFmtId="0" fontId="173" fillId="33" borderId="0" xfId="0" applyFont="1" applyFill="1" applyAlignment="1">
      <alignment horizontal="center"/>
    </xf>
    <xf numFmtId="0" fontId="23" fillId="24" borderId="118" xfId="0" applyFont="1" applyFill="1" applyBorder="1" applyAlignment="1">
      <alignment horizontal="center" vertical="center" wrapText="1"/>
    </xf>
    <xf numFmtId="0" fontId="23" fillId="24" borderId="115" xfId="0" applyFont="1" applyFill="1" applyBorder="1" applyAlignment="1">
      <alignment horizontal="center" vertical="center" wrapText="1"/>
    </xf>
    <xf numFmtId="0" fontId="23" fillId="24" borderId="119" xfId="0" applyFont="1" applyFill="1" applyBorder="1" applyAlignment="1">
      <alignment horizontal="center" vertical="center" wrapText="1"/>
    </xf>
    <xf numFmtId="0" fontId="7" fillId="0" borderId="0" xfId="0" applyFont="1" applyAlignment="1">
      <alignment horizontal="center" vertical="top" wrapText="1"/>
    </xf>
    <xf numFmtId="0" fontId="23" fillId="24" borderId="45"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30" xfId="0" applyFont="1" applyFill="1" applyBorder="1" applyAlignment="1">
      <alignment horizontal="center" vertical="center" wrapText="1"/>
    </xf>
    <xf numFmtId="0" fontId="9" fillId="0" borderId="0" xfId="0" applyFont="1" applyAlignment="1">
      <alignment horizontal="left" wrapText="1"/>
    </xf>
    <xf numFmtId="0" fontId="23" fillId="0" borderId="145" xfId="0" applyFont="1" applyBorder="1" applyAlignment="1">
      <alignment horizontal="left" vertical="top" wrapText="1"/>
    </xf>
    <xf numFmtId="0" fontId="23" fillId="0" borderId="146" xfId="0" applyFont="1" applyBorder="1" applyAlignment="1">
      <alignment horizontal="left" vertical="top" wrapText="1"/>
    </xf>
    <xf numFmtId="0" fontId="23" fillId="0" borderId="95" xfId="0" applyFont="1" applyBorder="1" applyAlignment="1">
      <alignment horizontal="left" vertical="top" wrapText="1"/>
    </xf>
    <xf numFmtId="0" fontId="2" fillId="0" borderId="111" xfId="0" applyFont="1" applyBorder="1" applyAlignment="1">
      <alignment horizontal="center" vertical="top"/>
    </xf>
    <xf numFmtId="0" fontId="23" fillId="0" borderId="77" xfId="0" applyFont="1" applyBorder="1" applyAlignment="1">
      <alignment horizontal="center" wrapText="1"/>
    </xf>
  </cellXfs>
  <cellStyles count="87">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19" builtinId="22" customBuiltin="1"/>
    <cellStyle name="Cella collegata" xfId="20" builtinId="24" customBuiltin="1"/>
    <cellStyle name="Cella da controllare" xfId="21" builtinId="23" customBuiltin="1"/>
    <cellStyle name="Collegamento ipertestuale" xfId="22" builtinId="8"/>
    <cellStyle name="Colore 1" xfId="23" builtinId="29" customBuiltin="1"/>
    <cellStyle name="Colore 2" xfId="24" builtinId="33" customBuiltin="1"/>
    <cellStyle name="Colore 3" xfId="25" builtinId="37" customBuiltin="1"/>
    <cellStyle name="Colore 4" xfId="26" builtinId="41" customBuiltin="1"/>
    <cellStyle name="Colore 5" xfId="27" builtinId="45" customBuiltin="1"/>
    <cellStyle name="Colore 6" xfId="28" builtinId="49" customBuiltin="1"/>
    <cellStyle name="Euro" xfId="29" xr:uid="{00000000-0005-0000-0000-00001C000000}"/>
    <cellStyle name="Input" xfId="30" builtinId="20" customBuiltin="1"/>
    <cellStyle name="Logico" xfId="31" xr:uid="{00000000-0005-0000-0000-00001E000000}"/>
    <cellStyle name="Migliaia" xfId="32" builtinId="3"/>
    <cellStyle name="Migliaia (0)_3tabella15" xfId="33" xr:uid="{00000000-0005-0000-0000-000020000000}"/>
    <cellStyle name="Migliaia 2" xfId="34" xr:uid="{00000000-0005-0000-0000-000021000000}"/>
    <cellStyle name="Migliaia 2 2" xfId="35" xr:uid="{00000000-0005-0000-0000-000022000000}"/>
    <cellStyle name="Migliaia_Sanità 2005 nuove tabelle e qualifiche" xfId="86" xr:uid="{861C1DE0-7E12-4784-A6CD-1A531398BA8C}"/>
    <cellStyle name="Neutrale" xfId="36" builtinId="28" customBuiltin="1"/>
    <cellStyle name="Normale" xfId="0" builtinId="0"/>
    <cellStyle name="Normale 2" xfId="37" xr:uid="{00000000-0005-0000-0000-000025000000}"/>
    <cellStyle name="Normale 2 2" xfId="38" xr:uid="{00000000-0005-0000-0000-000026000000}"/>
    <cellStyle name="Normale 2 2 2" xfId="39" xr:uid="{00000000-0005-0000-0000-000027000000}"/>
    <cellStyle name="Normale 2 3" xfId="40" xr:uid="{00000000-0005-0000-0000-000028000000}"/>
    <cellStyle name="Normale 2 4" xfId="41" xr:uid="{00000000-0005-0000-0000-000029000000}"/>
    <cellStyle name="Normale 3" xfId="42" xr:uid="{00000000-0005-0000-0000-00002A000000}"/>
    <cellStyle name="Normale 3 2" xfId="43" xr:uid="{00000000-0005-0000-0000-00002B000000}"/>
    <cellStyle name="Normale 3 3" xfId="44" xr:uid="{00000000-0005-0000-0000-00002C000000}"/>
    <cellStyle name="Normale 3 4" xfId="45" xr:uid="{00000000-0005-0000-0000-00002D000000}"/>
    <cellStyle name="Normale 4" xfId="46" xr:uid="{00000000-0005-0000-0000-00002E000000}"/>
    <cellStyle name="Normale 4 2" xfId="47" xr:uid="{00000000-0005-0000-0000-00002F000000}"/>
    <cellStyle name="Normale 4 3" xfId="48" xr:uid="{00000000-0005-0000-0000-000030000000}"/>
    <cellStyle name="Normale 5" xfId="49" xr:uid="{00000000-0005-0000-0000-000031000000}"/>
    <cellStyle name="Normale 5 2" xfId="50" xr:uid="{00000000-0005-0000-0000-000032000000}"/>
    <cellStyle name="Normale 5 3" xfId="51" xr:uid="{00000000-0005-0000-0000-000033000000}"/>
    <cellStyle name="Normale 6" xfId="52" xr:uid="{00000000-0005-0000-0000-000034000000}"/>
    <cellStyle name="Normale 7" xfId="53" xr:uid="{00000000-0005-0000-0000-000035000000}"/>
    <cellStyle name="Normale 8" xfId="54" xr:uid="{00000000-0005-0000-0000-000036000000}"/>
    <cellStyle name="Normale_6-kit2001sanita(integrazione) (1)" xfId="85" xr:uid="{637E2D97-F4EE-4EAB-B53A-0771BF3C285A}"/>
    <cellStyle name="Normale_ENTI LOCALI  2000" xfId="55" xr:uid="{00000000-0005-0000-0000-000037000000}"/>
    <cellStyle name="Normale_Foglio1" xfId="56" xr:uid="{00000000-0005-0000-0000-000038000000}"/>
    <cellStyle name="Normale_MINISTERI" xfId="57" xr:uid="{00000000-0005-0000-0000-000039000000}"/>
    <cellStyle name="Normale_modello si2 raln_MODIFICATO_ALESSIO" xfId="58" xr:uid="{00000000-0005-0000-0000-00003A000000}"/>
    <cellStyle name="Normale_PRINFEL98" xfId="59" xr:uid="{00000000-0005-0000-0000-00003B000000}"/>
    <cellStyle name="Normale_PRINFEL98_modello si2 raln_MODIFICATO_ALESSIO 2" xfId="60" xr:uid="{00000000-0005-0000-0000-00003C000000}"/>
    <cellStyle name="Normale_Prospetto informativo 2001" xfId="61" xr:uid="{00000000-0005-0000-0000-00003D000000}"/>
    <cellStyle name="Normale_Sanità 2005 nuove tabelle e qualifiche" xfId="62" xr:uid="{00000000-0005-0000-0000-00003E000000}"/>
    <cellStyle name="Normale_tabella 4" xfId="63" xr:uid="{00000000-0005-0000-0000-00003F000000}"/>
    <cellStyle name="Normale_tabella 5" xfId="64" xr:uid="{00000000-0005-0000-0000-000040000000}"/>
    <cellStyle name="Normale_tabella 6" xfId="65" xr:uid="{00000000-0005-0000-0000-000041000000}"/>
    <cellStyle name="Normale_tabella 7" xfId="66" xr:uid="{00000000-0005-0000-0000-000042000000}"/>
    <cellStyle name="Normale_tabella 8" xfId="67" xr:uid="{00000000-0005-0000-0000-000043000000}"/>
    <cellStyle name="Normale_tabella 9" xfId="68" xr:uid="{00000000-0005-0000-0000-000044000000}"/>
    <cellStyle name="Nota" xfId="69" builtinId="10" customBuiltin="1"/>
    <cellStyle name="Output" xfId="70" builtinId="21" customBuiltin="1"/>
    <cellStyle name="Percentuale" xfId="71" builtinId="5"/>
    <cellStyle name="Percentuale 2" xfId="72" xr:uid="{00000000-0005-0000-0000-000048000000}"/>
    <cellStyle name="Percentuale 2 2" xfId="73" xr:uid="{00000000-0005-0000-0000-000049000000}"/>
    <cellStyle name="Testo avviso" xfId="74" builtinId="11" customBuiltin="1"/>
    <cellStyle name="Testo descrittivo" xfId="75" builtinId="53" customBuiltin="1"/>
    <cellStyle name="Titolo" xfId="76" builtinId="15" customBuiltin="1"/>
    <cellStyle name="Titolo 1" xfId="77" builtinId="16" customBuiltin="1"/>
    <cellStyle name="Titolo 2" xfId="78" builtinId="17" customBuiltin="1"/>
    <cellStyle name="Titolo 3" xfId="79" builtinId="18" customBuiltin="1"/>
    <cellStyle name="Titolo 4" xfId="80" builtinId="19" customBuiltin="1"/>
    <cellStyle name="Totale" xfId="81" builtinId="25" customBuiltin="1"/>
    <cellStyle name="Valore non valido" xfId="82" builtinId="27" customBuiltin="1"/>
    <cellStyle name="Valore valido" xfId="83" builtinId="26" customBuiltin="1"/>
    <cellStyle name="Valuta (0)_3tabella15" xfId="84" xr:uid="{00000000-0005-0000-0000-000054000000}"/>
  </cellStyles>
  <dxfs count="39">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1"/>
      </font>
    </dxf>
    <dxf>
      <font>
        <color rgb="FFFF0000"/>
      </font>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3197370288698E-3"/>
          <c:y val="0.19917335278385606"/>
          <c:w val="0.99172935714706101"/>
          <c:h val="0.2738633600778021"/>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1</c:v>
                </c:pt>
                <c:pt idx="1">
                  <c:v>0</c:v>
                </c:pt>
                <c:pt idx="2">
                  <c:v>1</c:v>
                </c:pt>
                <c:pt idx="3">
                  <c:v>1</c:v>
                </c:pt>
                <c:pt idx="4">
                  <c:v>1</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811567103"/>
        <c:axId val="1"/>
      </c:barChart>
      <c:catAx>
        <c:axId val="811567103"/>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811567103"/>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47787610619468E-3"/>
          <c:y val="0.29255425388899559"/>
          <c:w val="0.9699115044247788"/>
          <c:h val="0.32849817553293642"/>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SI_1!$E$223:$E$249</c:f>
              <c:strCache>
                <c:ptCount val="27"/>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pt idx="26">
                  <c:v>IN 17</c:v>
                </c:pt>
              </c:strCache>
            </c:strRef>
          </c:cat>
          <c:val>
            <c:numRef>
              <c:f>SI_1!$F$223:$F$249</c:f>
              <c:numCache>
                <c:formatCode>General</c:formatCode>
                <c:ptCount val="27"/>
                <c:pt idx="0">
                  <c:v>0</c:v>
                </c:pt>
                <c:pt idx="1">
                  <c:v>0</c:v>
                </c:pt>
                <c:pt idx="2">
                  <c:v>0</c:v>
                </c:pt>
                <c:pt idx="3">
                  <c:v>0</c:v>
                </c:pt>
                <c:pt idx="4">
                  <c:v>0</c:v>
                </c:pt>
                <c:pt idx="5">
                  <c:v>0</c:v>
                </c:pt>
                <c:pt idx="6">
                  <c:v>1</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811608591"/>
        <c:axId val="1"/>
      </c:barChart>
      <c:catAx>
        <c:axId val="811608591"/>
        <c:scaling>
          <c:orientation val="minMax"/>
        </c:scaling>
        <c:delete val="0"/>
        <c:axPos val="b"/>
        <c:numFmt formatCode="General" sourceLinked="1"/>
        <c:majorTickMark val="out"/>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811608591"/>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26" fmlaLink="$AK$3" fmlaRange="$AK$1:$AK$2" noThreeD="1" sel="2" val="0"/>
</file>

<file path=xl/ctrlProps/ctrlProp365.xml><?xml version="1.0" encoding="utf-8"?>
<formControlPr xmlns="http://schemas.microsoft.com/office/spreadsheetml/2009/9/main" objectType="Drop" dropStyle="combo" dx="26"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checked="Checked"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checked="Checked"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id="{00000000-0008-0000-0000-0000D8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id="{00000000-0008-0000-0000-0000D9C84A00}"/>
            </a:ext>
          </a:extLst>
        </xdr:cNvPr>
        <xdr:cNvSpPr>
          <a:spLocks noChangeShapeType="1"/>
        </xdr:cNvSpPr>
      </xdr:nvSpPr>
      <xdr:spPr bwMode="auto">
        <a:xfrm>
          <a:off x="395478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id="{00000000-0008-0000-0000-0000DAC84A00}"/>
            </a:ext>
          </a:extLst>
        </xdr:cNvPr>
        <xdr:cNvSpPr>
          <a:spLocks noChangeShapeType="1"/>
        </xdr:cNvSpPr>
      </xdr:nvSpPr>
      <xdr:spPr bwMode="auto">
        <a:xfrm>
          <a:off x="728472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id="{00000000-0008-0000-0000-00007CF80000}"/>
            </a:ext>
          </a:extLst>
        </xdr:cNvPr>
        <xdr:cNvSpPr>
          <a:spLocks noChangeArrowheads="1"/>
        </xdr:cNvSpPr>
      </xdr:nvSpPr>
      <xdr:spPr bwMode="auto">
        <a:xfrm>
          <a:off x="352425" y="66675"/>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id="{00000000-0008-0000-0000-0000DCC84A00}"/>
            </a:ext>
          </a:extLst>
        </xdr:cNvPr>
        <xdr:cNvSpPr>
          <a:spLocks noChangeShapeType="1"/>
        </xdr:cNvSpPr>
      </xdr:nvSpPr>
      <xdr:spPr bwMode="auto">
        <a:xfrm>
          <a:off x="395478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id="{00000000-0008-0000-0000-0000DDC84A00}"/>
            </a:ext>
          </a:extLst>
        </xdr:cNvPr>
        <xdr:cNvSpPr>
          <a:spLocks noChangeShapeType="1"/>
        </xdr:cNvSpPr>
      </xdr:nvSpPr>
      <xdr:spPr bwMode="auto">
        <a:xfrm>
          <a:off x="728472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id="{00000000-0008-0000-0000-0000DE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id="{00000000-0008-0000-0000-0000DF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id="{00000000-0008-0000-0000-0000E0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id="{00000000-0008-0000-0900-000001940000}"/>
            </a:ext>
          </a:extLst>
        </xdr:cNvPr>
        <xdr:cNvSpPr txBox="1">
          <a:spLocks noChangeArrowheads="1"/>
        </xdr:cNvSpPr>
      </xdr:nvSpPr>
      <xdr:spPr bwMode="auto">
        <a:xfrm>
          <a:off x="9525" y="590550"/>
          <a:ext cx="5581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id="{00000000-0008-0000-0A00-000001680000}"/>
            </a:ext>
          </a:extLst>
        </xdr:cNvPr>
        <xdr:cNvSpPr txBox="1">
          <a:spLocks noChangeArrowheads="1"/>
        </xdr:cNvSpPr>
      </xdr:nvSpPr>
      <xdr:spPr bwMode="auto">
        <a:xfrm>
          <a:off x="2541" y="575946"/>
          <a:ext cx="8455660" cy="4432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id="{00000000-0008-0000-0B00-000001640000}"/>
            </a:ext>
          </a:extLst>
        </xdr:cNvPr>
        <xdr:cNvSpPr txBox="1">
          <a:spLocks noChangeArrowheads="1"/>
        </xdr:cNvSpPr>
      </xdr:nvSpPr>
      <xdr:spPr bwMode="auto">
        <a:xfrm>
          <a:off x="0" y="581025"/>
          <a:ext cx="67056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id="{00000000-0008-0000-0C00-000001600000}"/>
            </a:ext>
          </a:extLst>
        </xdr:cNvPr>
        <xdr:cNvSpPr txBox="1">
          <a:spLocks noChangeArrowheads="1"/>
        </xdr:cNvSpPr>
      </xdr:nvSpPr>
      <xdr:spPr bwMode="auto">
        <a:xfrm>
          <a:off x="0" y="581025"/>
          <a:ext cx="64293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id="{00000000-0008-0000-0D00-0000015C0000}"/>
            </a:ext>
          </a:extLst>
        </xdr:cNvPr>
        <xdr:cNvSpPr txBox="1">
          <a:spLocks noChangeArrowheads="1"/>
        </xdr:cNvSpPr>
      </xdr:nvSpPr>
      <xdr:spPr bwMode="auto">
        <a:xfrm>
          <a:off x="0" y="600075"/>
          <a:ext cx="728662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id="{00000000-0008-0000-0E00-000001580000}"/>
            </a:ext>
          </a:extLst>
        </xdr:cNvPr>
        <xdr:cNvSpPr txBox="1">
          <a:spLocks noChangeArrowheads="1"/>
        </xdr:cNvSpPr>
      </xdr:nvSpPr>
      <xdr:spPr bwMode="auto">
        <a:xfrm>
          <a:off x="0" y="581025"/>
          <a:ext cx="77438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id="{00000000-0008-0000-0F00-000001540000}"/>
            </a:ext>
          </a:extLst>
        </xdr:cNvPr>
        <xdr:cNvSpPr txBox="1">
          <a:spLocks noChangeArrowheads="1"/>
        </xdr:cNvSpPr>
      </xdr:nvSpPr>
      <xdr:spPr bwMode="auto">
        <a:xfrm>
          <a:off x="0" y="657225"/>
          <a:ext cx="77819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id="{00000000-0008-0000-1000-0000028C0000}"/>
            </a:ext>
          </a:extLst>
        </xdr:cNvPr>
        <xdr:cNvSpPr txBox="1">
          <a:spLocks noChangeArrowheads="1"/>
        </xdr:cNvSpPr>
      </xdr:nvSpPr>
      <xdr:spPr bwMode="auto">
        <a:xfrm>
          <a:off x="26193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id="{00000000-0008-0000-1000-0000078C0000}"/>
            </a:ext>
          </a:extLst>
        </xdr:cNvPr>
        <xdr:cNvSpPr txBox="1">
          <a:spLocks noChangeArrowheads="1"/>
        </xdr:cNvSpPr>
      </xdr:nvSpPr>
      <xdr:spPr bwMode="auto">
        <a:xfrm>
          <a:off x="133635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31</xdr:col>
      <xdr:colOff>597674</xdr:colOff>
      <xdr:row>1</xdr:row>
      <xdr:rowOff>285525</xdr:rowOff>
    </xdr:to>
    <xdr:sp macro="" textlink="">
      <xdr:nvSpPr>
        <xdr:cNvPr id="60417" name="Testo 3">
          <a:extLst>
            <a:ext uri="{FF2B5EF4-FFF2-40B4-BE49-F238E27FC236}">
              <a16:creationId xmlns:a16="http://schemas.microsoft.com/office/drawing/2014/main" id="{00000000-0008-0000-1100-000001EC0000}"/>
            </a:ext>
          </a:extLst>
        </xdr:cNvPr>
        <xdr:cNvSpPr txBox="1">
          <a:spLocks noChangeArrowheads="1"/>
        </xdr:cNvSpPr>
      </xdr:nvSpPr>
      <xdr:spPr bwMode="auto">
        <a:xfrm>
          <a:off x="0" y="577215"/>
          <a:ext cx="515874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id="{00000000-0008-0000-1200-000001800000}"/>
            </a:ext>
          </a:extLst>
        </xdr:cNvPr>
        <xdr:cNvSpPr txBox="1">
          <a:spLocks noChangeArrowheads="1"/>
        </xdr:cNvSpPr>
      </xdr:nvSpPr>
      <xdr:spPr bwMode="auto">
        <a:xfrm>
          <a:off x="0" y="457200"/>
          <a:ext cx="643128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id="{00000000-0008-0000-0100-000002000000}"/>
            </a:ext>
          </a:extLst>
        </xdr:cNvPr>
        <xdr:cNvSpPr>
          <a:spLocks noChangeArrowheads="1"/>
        </xdr:cNvSpPr>
      </xdr:nvSpPr>
      <xdr:spPr bwMode="auto">
        <a:xfrm>
          <a:off x="451484" y="111759"/>
          <a:ext cx="8085462" cy="54324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123825</xdr:rowOff>
        </xdr:from>
        <xdr:to>
          <xdr:col>5</xdr:col>
          <xdr:colOff>790575</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id="{00000000-0008-0000-0100-00000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19</xdr:row>
          <xdr:rowOff>104775</xdr:rowOff>
        </xdr:from>
        <xdr:to>
          <xdr:col>6</xdr:col>
          <xdr:colOff>762000</xdr:colOff>
          <xdr:row>19</xdr:row>
          <xdr:rowOff>333375</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id="{00000000-0008-0000-0100-00000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id="{00000000-0008-0000-0100-00000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762000</xdr:colOff>
          <xdr:row>21</xdr:row>
          <xdr:rowOff>295275</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id="{00000000-0008-0000-0100-00000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28575</xdr:rowOff>
        </xdr:from>
        <xdr:to>
          <xdr:col>5</xdr:col>
          <xdr:colOff>828675</xdr:colOff>
          <xdr:row>24</xdr:row>
          <xdr:rowOff>257175</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id="{00000000-0008-0000-0100-00000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24</xdr:row>
          <xdr:rowOff>28575</xdr:rowOff>
        </xdr:from>
        <xdr:to>
          <xdr:col>6</xdr:col>
          <xdr:colOff>790575</xdr:colOff>
          <xdr:row>24</xdr:row>
          <xdr:rowOff>257175</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id="{00000000-0008-0000-0100-00000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13</xdr:row>
          <xdr:rowOff>76200</xdr:rowOff>
        </xdr:from>
        <xdr:to>
          <xdr:col>5</xdr:col>
          <xdr:colOff>790575</xdr:colOff>
          <xdr:row>13</xdr:row>
          <xdr:rowOff>314325</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id="{00000000-0008-0000-0100-00000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104775</xdr:rowOff>
        </xdr:from>
        <xdr:to>
          <xdr:col>6</xdr:col>
          <xdr:colOff>714375</xdr:colOff>
          <xdr:row>13</xdr:row>
          <xdr:rowOff>333375</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id="{00000000-0008-0000-0100-00000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114</xdr:row>
          <xdr:rowOff>190500</xdr:rowOff>
        </xdr:from>
        <xdr:to>
          <xdr:col>7</xdr:col>
          <xdr:colOff>9525</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115</xdr:row>
          <xdr:rowOff>180975</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id="{00000000-0008-0000-0100-00000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115</xdr:row>
          <xdr:rowOff>142875</xdr:rowOff>
        </xdr:from>
        <xdr:to>
          <xdr:col>6</xdr:col>
          <xdr:colOff>828675</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id="{00000000-0008-0000-0100-00001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118</xdr:row>
          <xdr:rowOff>104775</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id="{00000000-0008-0000-0100-00001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118</xdr:row>
          <xdr:rowOff>104775</xdr:rowOff>
        </xdr:from>
        <xdr:to>
          <xdr:col>6</xdr:col>
          <xdr:colOff>790575</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id="{00000000-0008-0000-0100-00001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9525</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28575</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id="{00000000-0008-0000-0100-00001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63</xdr:row>
          <xdr:rowOff>28575</xdr:rowOff>
        </xdr:from>
        <xdr:to>
          <xdr:col>6</xdr:col>
          <xdr:colOff>752475</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id="{00000000-0008-0000-0100-00001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28575</xdr:rowOff>
        </xdr:from>
        <xdr:to>
          <xdr:col>5</xdr:col>
          <xdr:colOff>828675</xdr:colOff>
          <xdr:row>25</xdr:row>
          <xdr:rowOff>257175</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id="{00000000-0008-0000-0100-00001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25</xdr:row>
          <xdr:rowOff>28575</xdr:rowOff>
        </xdr:from>
        <xdr:to>
          <xdr:col>6</xdr:col>
          <xdr:colOff>790575</xdr:colOff>
          <xdr:row>25</xdr:row>
          <xdr:rowOff>257175</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id="{00000000-0008-0000-0100-00001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124</xdr:row>
          <xdr:rowOff>180975</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id="{00000000-0008-0000-0100-00001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124</xdr:row>
          <xdr:rowOff>142875</xdr:rowOff>
        </xdr:from>
        <xdr:to>
          <xdr:col>6</xdr:col>
          <xdr:colOff>828675</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id="{00000000-0008-0000-0100-00001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id="{00000000-0008-0000-0100-00001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46</xdr:row>
          <xdr:rowOff>9525</xdr:rowOff>
        </xdr:from>
        <xdr:to>
          <xdr:col>6</xdr:col>
          <xdr:colOff>752475</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id="{00000000-0008-0000-0100-00001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9525</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id="{00000000-0008-0000-0100-00002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48</xdr:row>
          <xdr:rowOff>142875</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id="{00000000-0008-0000-0100-00002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257175</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id="{00000000-0008-0000-0100-00002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51</xdr:row>
          <xdr:rowOff>28575</xdr:rowOff>
        </xdr:from>
        <xdr:to>
          <xdr:col>6</xdr:col>
          <xdr:colOff>714375</xdr:colOff>
          <xdr:row>51</xdr:row>
          <xdr:rowOff>295275</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id="{00000000-0008-0000-0100-00002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9525</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id="{00000000-0008-0000-0100-000027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161</xdr:row>
          <xdr:rowOff>9525</xdr:rowOff>
        </xdr:from>
        <xdr:to>
          <xdr:col>6</xdr:col>
          <xdr:colOff>714375</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id="{00000000-0008-0000-0100-00002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id="{00000000-0008-0000-0100-00002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9525</xdr:rowOff>
        </xdr:from>
        <xdr:to>
          <xdr:col>6</xdr:col>
          <xdr:colOff>714375</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id="{00000000-0008-0000-0100-00002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9525</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id="{00000000-0008-0000-0100-00002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163</xdr:row>
          <xdr:rowOff>9525</xdr:rowOff>
        </xdr:from>
        <xdr:to>
          <xdr:col>6</xdr:col>
          <xdr:colOff>714375</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id="{00000000-0008-0000-0100-00002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9525</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id="{00000000-0008-0000-0100-00003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164</xdr:row>
          <xdr:rowOff>9525</xdr:rowOff>
        </xdr:from>
        <xdr:to>
          <xdr:col>6</xdr:col>
          <xdr:colOff>714375</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id="{00000000-0008-0000-0100-00003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752475</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id="{00000000-0008-0000-0100-00003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165</xdr:row>
          <xdr:rowOff>9525</xdr:rowOff>
        </xdr:from>
        <xdr:to>
          <xdr:col>6</xdr:col>
          <xdr:colOff>714375</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id="{00000000-0008-0000-0100-00003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9525</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9525</xdr:rowOff>
        </xdr:from>
        <xdr:to>
          <xdr:col>5</xdr:col>
          <xdr:colOff>828675</xdr:colOff>
          <xdr:row>72</xdr:row>
          <xdr:rowOff>238125</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id="{00000000-0008-0000-0100-00003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72</xdr:row>
          <xdr:rowOff>9525</xdr:rowOff>
        </xdr:from>
        <xdr:to>
          <xdr:col>6</xdr:col>
          <xdr:colOff>714375</xdr:colOff>
          <xdr:row>72</xdr:row>
          <xdr:rowOff>257175</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id="{00000000-0008-0000-0100-00003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78</xdr:row>
          <xdr:rowOff>76200</xdr:rowOff>
        </xdr:from>
        <xdr:to>
          <xdr:col>5</xdr:col>
          <xdr:colOff>790575</xdr:colOff>
          <xdr:row>78</xdr:row>
          <xdr:rowOff>295275</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id="{00000000-0008-0000-0100-00003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38100</xdr:rowOff>
        </xdr:from>
        <xdr:to>
          <xdr:col>6</xdr:col>
          <xdr:colOff>771525</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id="{00000000-0008-0000-0100-00003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390525</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31</xdr:row>
          <xdr:rowOff>104775</xdr:rowOff>
        </xdr:from>
        <xdr:to>
          <xdr:col>5</xdr:col>
          <xdr:colOff>790575</xdr:colOff>
          <xdr:row>31</xdr:row>
          <xdr:rowOff>295275</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id="{00000000-0008-0000-0100-00003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76200</xdr:rowOff>
        </xdr:from>
        <xdr:to>
          <xdr:col>6</xdr:col>
          <xdr:colOff>762000</xdr:colOff>
          <xdr:row>31</xdr:row>
          <xdr:rowOff>276225</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id="{00000000-0008-0000-0100-00003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28575</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33</xdr:row>
          <xdr:rowOff>104775</xdr:rowOff>
        </xdr:from>
        <xdr:to>
          <xdr:col>5</xdr:col>
          <xdr:colOff>790575</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id="{00000000-0008-0000-0100-00003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33</xdr:row>
          <xdr:rowOff>76200</xdr:rowOff>
        </xdr:from>
        <xdr:to>
          <xdr:col>6</xdr:col>
          <xdr:colOff>762000</xdr:colOff>
          <xdr:row>33</xdr:row>
          <xdr:rowOff>295275</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id="{00000000-0008-0000-0100-00004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771525</xdr:colOff>
          <xdr:row>171</xdr:row>
          <xdr:rowOff>371475</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id="{00000000-0008-0000-0100-00004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762000</xdr:colOff>
          <xdr:row>171</xdr:row>
          <xdr:rowOff>371475</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id="{00000000-0008-0000-0100-00004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id="{00000000-0008-0000-1300-0000017C0000}"/>
            </a:ext>
          </a:extLst>
        </xdr:cNvPr>
        <xdr:cNvSpPr txBox="1">
          <a:spLocks noChangeArrowheads="1"/>
        </xdr:cNvSpPr>
      </xdr:nvSpPr>
      <xdr:spPr bwMode="auto">
        <a:xfrm>
          <a:off x="0" y="504825"/>
          <a:ext cx="623316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id="{00000000-0008-0000-1400-000002A40000}"/>
            </a:ext>
          </a:extLst>
        </xdr:cNvPr>
        <xdr:cNvSpPr txBox="1">
          <a:spLocks noChangeArrowheads="1"/>
        </xdr:cNvSpPr>
      </xdr:nvSpPr>
      <xdr:spPr bwMode="auto">
        <a:xfrm>
          <a:off x="0" y="59055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66675</xdr:rowOff>
        </xdr:from>
        <xdr:to>
          <xdr:col>5</xdr:col>
          <xdr:colOff>0</xdr:colOff>
          <xdr:row>21</xdr:row>
          <xdr:rowOff>257175</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id="{00000000-0008-0000-1400-0000113427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5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5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16" name="Testo 3">
          <a:extLst>
            <a:ext uri="{FF2B5EF4-FFF2-40B4-BE49-F238E27FC236}">
              <a16:creationId xmlns:a16="http://schemas.microsoft.com/office/drawing/2014/main" id="{FE7A051E-CDE2-4EEA-8CB9-2B21AFF4CD4C}"/>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17" name="Testo 3">
          <a:extLst>
            <a:ext uri="{FF2B5EF4-FFF2-40B4-BE49-F238E27FC236}">
              <a16:creationId xmlns:a16="http://schemas.microsoft.com/office/drawing/2014/main" id="{25259DE3-D606-40B5-86F9-D80C112A7612}"/>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600-000002000000}"/>
            </a:ext>
          </a:extLst>
        </xdr:cNvPr>
        <xdr:cNvSpPr txBox="1">
          <a:spLocks noChangeArrowheads="1"/>
        </xdr:cNvSpPr>
      </xdr:nvSpPr>
      <xdr:spPr bwMode="auto">
        <a:xfrm>
          <a:off x="1" y="488156"/>
          <a:ext cx="9477375" cy="5595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6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4" name="Testo 3">
          <a:extLst>
            <a:ext uri="{FF2B5EF4-FFF2-40B4-BE49-F238E27FC236}">
              <a16:creationId xmlns:a16="http://schemas.microsoft.com/office/drawing/2014/main" id="{EC7DCF68-05E9-42C7-8F78-561B99B7A048}"/>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5" name="Testo 3">
          <a:extLst>
            <a:ext uri="{FF2B5EF4-FFF2-40B4-BE49-F238E27FC236}">
              <a16:creationId xmlns:a16="http://schemas.microsoft.com/office/drawing/2014/main" id="{040B3E10-06BB-48BE-8446-04A9DBB8F063}"/>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7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7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4" name="Testo 3">
          <a:extLst>
            <a:ext uri="{FF2B5EF4-FFF2-40B4-BE49-F238E27FC236}">
              <a16:creationId xmlns:a16="http://schemas.microsoft.com/office/drawing/2014/main" id="{8733D9D1-FBF6-4AE4-A328-BF14100902E7}"/>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5" name="Testo 3">
          <a:extLst>
            <a:ext uri="{FF2B5EF4-FFF2-40B4-BE49-F238E27FC236}">
              <a16:creationId xmlns:a16="http://schemas.microsoft.com/office/drawing/2014/main" id="{BA4CFA2F-B685-4C38-B678-ED5F27F34047}"/>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id="{00000000-0008-0000-1B00-000002000000}"/>
            </a:ext>
          </a:extLst>
        </xdr:cNvPr>
        <xdr:cNvSpPr txBox="1">
          <a:spLocks noChangeArrowheads="1"/>
        </xdr:cNvSpPr>
      </xdr:nvSpPr>
      <xdr:spPr bwMode="auto">
        <a:xfrm>
          <a:off x="0" y="586740"/>
          <a:ext cx="4352966"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1D00-000001B80000}"/>
            </a:ext>
          </a:extLst>
        </xdr:cNvPr>
        <xdr:cNvSpPr txBox="1">
          <a:spLocks noChangeArrowheads="1"/>
        </xdr:cNvSpPr>
      </xdr:nvSpPr>
      <xdr:spPr bwMode="auto">
        <a:xfrm>
          <a:off x="89249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1D00-000004B80000}"/>
            </a:ext>
          </a:extLst>
        </xdr:cNvPr>
        <xdr:cNvSpPr>
          <a:spLocks noChangeArrowheads="1"/>
        </xdr:cNvSpPr>
      </xdr:nvSpPr>
      <xdr:spPr bwMode="auto">
        <a:xfrm>
          <a:off x="89249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1F00-000001BC0000}"/>
            </a:ext>
          </a:extLst>
        </xdr:cNvPr>
        <xdr:cNvSpPr txBox="1">
          <a:spLocks noChangeArrowheads="1"/>
        </xdr:cNvSpPr>
      </xdr:nvSpPr>
      <xdr:spPr bwMode="auto">
        <a:xfrm>
          <a:off x="11458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1F00-000004BC0000}"/>
            </a:ext>
          </a:extLst>
        </xdr:cNvPr>
        <xdr:cNvSpPr>
          <a:spLocks noChangeArrowheads="1"/>
        </xdr:cNvSpPr>
      </xdr:nvSpPr>
      <xdr:spPr bwMode="auto">
        <a:xfrm>
          <a:off x="11458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000-000001C00000}"/>
            </a:ext>
          </a:extLst>
        </xdr:cNvPr>
        <xdr:cNvSpPr txBox="1">
          <a:spLocks noChangeArrowheads="1"/>
        </xdr:cNvSpPr>
      </xdr:nvSpPr>
      <xdr:spPr bwMode="auto">
        <a:xfrm>
          <a:off x="74580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000-000004C00000}"/>
            </a:ext>
          </a:extLst>
        </xdr:cNvPr>
        <xdr:cNvSpPr>
          <a:spLocks noChangeArrowheads="1"/>
        </xdr:cNvSpPr>
      </xdr:nvSpPr>
      <xdr:spPr bwMode="auto">
        <a:xfrm>
          <a:off x="74580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3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3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id="{00000000-0008-0000-0200-000002000000}"/>
            </a:ext>
          </a:extLst>
        </xdr:cNvPr>
        <xdr:cNvSpPr>
          <a:spLocks noChangeArrowheads="1"/>
        </xdr:cNvSpPr>
      </xdr:nvSpPr>
      <xdr:spPr bwMode="auto">
        <a:xfrm>
          <a:off x="375286" y="104775"/>
          <a:ext cx="8050730"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id="{00000000-0008-0000-0200-000032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id="{00000000-0008-0000-0200-000033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id="{00000000-0008-0000-0200-00000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id="{00000000-0008-0000-0200-00000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id="{00000000-0008-0000-0200-00000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id="{00000000-0008-0000-0200-00000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id="{00000000-0008-0000-0200-00000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id="{00000000-0008-0000-0200-00000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104775</xdr:rowOff>
        </xdr:from>
        <xdr:to>
          <xdr:col>5</xdr:col>
          <xdr:colOff>828675</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id="{00000000-0008-0000-0200-00000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104775</xdr:rowOff>
        </xdr:from>
        <xdr:to>
          <xdr:col>6</xdr:col>
          <xdr:colOff>790575</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id="{00000000-0008-0000-0200-00001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id="{00000000-0008-0000-0200-00001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id="{00000000-0008-0000-0200-00001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83</xdr:row>
          <xdr:rowOff>142875</xdr:rowOff>
        </xdr:from>
        <xdr:to>
          <xdr:col>5</xdr:col>
          <xdr:colOff>790575</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id="{00000000-0008-0000-0200-00001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83</xdr:row>
          <xdr:rowOff>85725</xdr:rowOff>
        </xdr:from>
        <xdr:to>
          <xdr:col>6</xdr:col>
          <xdr:colOff>714375</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id="{00000000-0008-0000-0200-00001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85</xdr:row>
          <xdr:rowOff>142875</xdr:rowOff>
        </xdr:from>
        <xdr:to>
          <xdr:col>5</xdr:col>
          <xdr:colOff>790575</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id="{00000000-0008-0000-0200-00001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85</xdr:row>
          <xdr:rowOff>85725</xdr:rowOff>
        </xdr:from>
        <xdr:to>
          <xdr:col>6</xdr:col>
          <xdr:colOff>714375</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id="{00000000-0008-0000-0200-00001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87</xdr:row>
          <xdr:rowOff>85725</xdr:rowOff>
        </xdr:from>
        <xdr:to>
          <xdr:col>5</xdr:col>
          <xdr:colOff>809625</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id="{00000000-0008-0000-0200-00001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87</xdr:row>
          <xdr:rowOff>85725</xdr:rowOff>
        </xdr:from>
        <xdr:to>
          <xdr:col>6</xdr:col>
          <xdr:colOff>752475</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id="{00000000-0008-0000-0200-00002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95</xdr:row>
          <xdr:rowOff>142875</xdr:rowOff>
        </xdr:from>
        <xdr:to>
          <xdr:col>5</xdr:col>
          <xdr:colOff>809625</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id="{00000000-0008-0000-0200-00002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95</xdr:row>
          <xdr:rowOff>152400</xdr:rowOff>
        </xdr:from>
        <xdr:to>
          <xdr:col>6</xdr:col>
          <xdr:colOff>752475</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id="{00000000-0008-0000-0200-00002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142875</xdr:rowOff>
        </xdr:from>
        <xdr:to>
          <xdr:col>5</xdr:col>
          <xdr:colOff>790575</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id="{00000000-0008-0000-0200-00002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101</xdr:row>
          <xdr:rowOff>180975</xdr:rowOff>
        </xdr:from>
        <xdr:to>
          <xdr:col>6</xdr:col>
          <xdr:colOff>714375</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id="{00000000-0008-0000-0200-00002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103</xdr:row>
          <xdr:rowOff>85725</xdr:rowOff>
        </xdr:from>
        <xdr:to>
          <xdr:col>5</xdr:col>
          <xdr:colOff>809625</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id="{00000000-0008-0000-0200-00002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103</xdr:row>
          <xdr:rowOff>85725</xdr:rowOff>
        </xdr:from>
        <xdr:to>
          <xdr:col>6</xdr:col>
          <xdr:colOff>752475</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id="{00000000-0008-0000-0200-00002E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89</xdr:row>
          <xdr:rowOff>104775</xdr:rowOff>
        </xdr:from>
        <xdr:to>
          <xdr:col>5</xdr:col>
          <xdr:colOff>828675</xdr:colOff>
          <xdr:row>89</xdr:row>
          <xdr:rowOff>333375</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id="{00000000-0008-0000-0200-00002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89</xdr:row>
          <xdr:rowOff>114300</xdr:rowOff>
        </xdr:from>
        <xdr:to>
          <xdr:col>6</xdr:col>
          <xdr:colOff>752475</xdr:colOff>
          <xdr:row>89</xdr:row>
          <xdr:rowOff>333375</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id="{00000000-0008-0000-0200-00003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91</xdr:row>
          <xdr:rowOff>114300</xdr:rowOff>
        </xdr:from>
        <xdr:to>
          <xdr:col>5</xdr:col>
          <xdr:colOff>771525</xdr:colOff>
          <xdr:row>91</xdr:row>
          <xdr:rowOff>333375</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id="{00000000-0008-0000-0200-00003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91</xdr:row>
          <xdr:rowOff>66675</xdr:rowOff>
        </xdr:from>
        <xdr:to>
          <xdr:col>6</xdr:col>
          <xdr:colOff>676275</xdr:colOff>
          <xdr:row>91</xdr:row>
          <xdr:rowOff>295275</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id="{00000000-0008-0000-0200-00003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104775</xdr:rowOff>
        </xdr:from>
        <xdr:to>
          <xdr:col>5</xdr:col>
          <xdr:colOff>790575</xdr:colOff>
          <xdr:row>93</xdr:row>
          <xdr:rowOff>333375</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id="{00000000-0008-0000-0200-00003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93</xdr:row>
          <xdr:rowOff>104775</xdr:rowOff>
        </xdr:from>
        <xdr:to>
          <xdr:col>6</xdr:col>
          <xdr:colOff>676275</xdr:colOff>
          <xdr:row>93</xdr:row>
          <xdr:rowOff>333375</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id="{00000000-0008-0000-0200-000034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97</xdr:row>
          <xdr:rowOff>85725</xdr:rowOff>
        </xdr:from>
        <xdr:to>
          <xdr:col>5</xdr:col>
          <xdr:colOff>790575</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id="{00000000-0008-0000-0200-00003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97</xdr:row>
          <xdr:rowOff>104775</xdr:rowOff>
        </xdr:from>
        <xdr:to>
          <xdr:col>6</xdr:col>
          <xdr:colOff>771525</xdr:colOff>
          <xdr:row>97</xdr:row>
          <xdr:rowOff>333375</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id="{00000000-0008-0000-0200-00003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828675</xdr:colOff>
          <xdr:row>99</xdr:row>
          <xdr:rowOff>333375</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id="{00000000-0008-0000-0200-000037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99</xdr:row>
          <xdr:rowOff>104775</xdr:rowOff>
        </xdr:from>
        <xdr:to>
          <xdr:col>6</xdr:col>
          <xdr:colOff>771525</xdr:colOff>
          <xdr:row>99</xdr:row>
          <xdr:rowOff>333375</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id="{00000000-0008-0000-0200-000038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id="{00000000-0008-0000-0200-0000ED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id="{00000000-0008-0000-0200-0000EE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id="{00000000-0008-0000-0200-0000F0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id="{00000000-0008-0000-0200-0000F1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id="{00000000-0008-0000-0200-0000F3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id="{00000000-0008-0000-0200-0000F4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1114425</xdr:colOff>
          <xdr:row>162</xdr:row>
          <xdr:rowOff>9525</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id="{00000000-0008-0000-0200-0000AD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id="{00000000-0008-0000-0200-0000AE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id="{00000000-0008-0000-0200-0000B0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id="{00000000-0008-0000-0200-0000B1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id="{00000000-0008-0000-0200-0000B3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id="{00000000-0008-0000-0200-0000B4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id="{00000000-0008-0000-0200-0000B6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id="{00000000-0008-0000-0200-0000B7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id="{00000000-0008-0000-0200-0000B9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id="{00000000-0008-0000-0200-0000BA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790575</xdr:colOff>
          <xdr:row>171</xdr:row>
          <xdr:rowOff>333375</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id="{00000000-0008-0000-0200-0000CA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771525</xdr:colOff>
          <xdr:row>171</xdr:row>
          <xdr:rowOff>371475</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id="{00000000-0008-0000-0200-0000CB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C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C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id="{00000000-0008-0000-0300-000002000000}"/>
            </a:ext>
          </a:extLst>
        </xdr:cNvPr>
        <xdr:cNvSpPr>
          <a:spLocks noChangeArrowheads="1"/>
        </xdr:cNvSpPr>
      </xdr:nvSpPr>
      <xdr:spPr bwMode="auto">
        <a:xfrm>
          <a:off x="379094" y="104775"/>
          <a:ext cx="8050801"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id="{00000000-0008-0000-0300-0000F1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id="{00000000-0008-0000-0300-0000F2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id="{00000000-0008-0000-0300-00000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id="{00000000-0008-0000-0300-000003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id="{00000000-0008-0000-0300-000009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id="{00000000-0008-0000-0300-00000A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85725</xdr:rowOff>
        </xdr:from>
        <xdr:to>
          <xdr:col>5</xdr:col>
          <xdr:colOff>790575</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id="{00000000-0008-0000-0300-00000B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id="{00000000-0008-0000-0300-00000C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66675</xdr:rowOff>
        </xdr:from>
        <xdr:to>
          <xdr:col>5</xdr:col>
          <xdr:colOff>828675</xdr:colOff>
          <xdr:row>31</xdr:row>
          <xdr:rowOff>295275</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id="{00000000-0008-0000-0300-00000F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790575</xdr:colOff>
          <xdr:row>31</xdr:row>
          <xdr:rowOff>295275</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id="{00000000-0008-0000-0300-000010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id="{00000000-0008-0000-0300-000011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id="{00000000-0008-0000-0300-00001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id="{00000000-0008-0000-0300-0000B8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id="{00000000-0008-0000-0300-0000B9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1133475</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id="{00000000-0008-0000-0300-0000BB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id="{00000000-0008-0000-0300-0000BC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9525</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id="{00000000-0008-0000-0300-0000BE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id="{00000000-0008-0000-0300-0000BF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9525</xdr:rowOff>
        </xdr:from>
        <xdr:to>
          <xdr:col>7</xdr:col>
          <xdr:colOff>0</xdr:colOff>
          <xdr:row>162</xdr:row>
          <xdr:rowOff>9525</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id="{00000000-0008-0000-0300-00005C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id="{00000000-0008-0000-0300-00005D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id="{00000000-0008-0000-0300-00005F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id="{00000000-0008-0000-0300-000060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id="{00000000-0008-0000-0300-000062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id="{00000000-0008-0000-0300-000063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id="{00000000-0008-0000-0300-000065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id="{00000000-0008-0000-0300-000066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id="{00000000-0008-0000-0300-000068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id="{00000000-0008-0000-0300-000069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104775</xdr:rowOff>
        </xdr:from>
        <xdr:to>
          <xdr:col>5</xdr:col>
          <xdr:colOff>752475</xdr:colOff>
          <xdr:row>171</xdr:row>
          <xdr:rowOff>333375</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id="{00000000-0008-0000-0300-0000CE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171</xdr:row>
          <xdr:rowOff>104775</xdr:rowOff>
        </xdr:from>
        <xdr:to>
          <xdr:col>6</xdr:col>
          <xdr:colOff>752475</xdr:colOff>
          <xdr:row>171</xdr:row>
          <xdr:rowOff>333375</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id="{00000000-0008-0000-0300-0000CF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id="{00000000-0008-0000-0400-000002000000}"/>
            </a:ext>
          </a:extLst>
        </xdr:cNvPr>
        <xdr:cNvSpPr>
          <a:spLocks noChangeArrowheads="1"/>
        </xdr:cNvSpPr>
      </xdr:nvSpPr>
      <xdr:spPr bwMode="auto">
        <a:xfrm>
          <a:off x="375286" y="104774"/>
          <a:ext cx="5851525" cy="36389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xdr:row>
          <xdr:rowOff>66675</xdr:rowOff>
        </xdr:from>
        <xdr:to>
          <xdr:col>5</xdr:col>
          <xdr:colOff>762000</xdr:colOff>
          <xdr:row>6</xdr:row>
          <xdr:rowOff>295275</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id="{00000000-0008-0000-0400-00000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xdr:row>
          <xdr:rowOff>66675</xdr:rowOff>
        </xdr:from>
        <xdr:to>
          <xdr:col>6</xdr:col>
          <xdr:colOff>695325</xdr:colOff>
          <xdr:row>6</xdr:row>
          <xdr:rowOff>295275</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id="{00000000-0008-0000-0400-00000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xdr:row>
          <xdr:rowOff>142875</xdr:rowOff>
        </xdr:from>
        <xdr:to>
          <xdr:col>5</xdr:col>
          <xdr:colOff>723900</xdr:colOff>
          <xdr:row>12</xdr:row>
          <xdr:rowOff>352425</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id="{00000000-0008-0000-0400-00000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142875</xdr:rowOff>
        </xdr:from>
        <xdr:to>
          <xdr:col>6</xdr:col>
          <xdr:colOff>695325</xdr:colOff>
          <xdr:row>12</xdr:row>
          <xdr:rowOff>352425</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id="{00000000-0008-0000-0400-00000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76200</xdr:rowOff>
        </xdr:from>
        <xdr:to>
          <xdr:col>5</xdr:col>
          <xdr:colOff>752475</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id="{00000000-0008-0000-0400-00000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xdr:row>
          <xdr:rowOff>114300</xdr:rowOff>
        </xdr:from>
        <xdr:to>
          <xdr:col>6</xdr:col>
          <xdr:colOff>714375</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id="{00000000-0008-0000-0400-00000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104775</xdr:rowOff>
        </xdr:from>
        <xdr:to>
          <xdr:col>5</xdr:col>
          <xdr:colOff>790575</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id="{00000000-0008-0000-0400-00000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85725</xdr:rowOff>
        </xdr:from>
        <xdr:to>
          <xdr:col>6</xdr:col>
          <xdr:colOff>752475</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id="{00000000-0008-0000-0400-00000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104775</xdr:rowOff>
        </xdr:from>
        <xdr:to>
          <xdr:col>5</xdr:col>
          <xdr:colOff>828675</xdr:colOff>
          <xdr:row>18</xdr:row>
          <xdr:rowOff>333375</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id="{00000000-0008-0000-0400-00000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18</xdr:row>
          <xdr:rowOff>85725</xdr:rowOff>
        </xdr:from>
        <xdr:to>
          <xdr:col>6</xdr:col>
          <xdr:colOff>752475</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id="{00000000-0008-0000-0400-00000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20</xdr:row>
          <xdr:rowOff>85725</xdr:rowOff>
        </xdr:from>
        <xdr:to>
          <xdr:col>5</xdr:col>
          <xdr:colOff>809625</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id="{00000000-0008-0000-0400-00001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20</xdr:row>
          <xdr:rowOff>85725</xdr:rowOff>
        </xdr:from>
        <xdr:to>
          <xdr:col>6</xdr:col>
          <xdr:colOff>752475</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id="{00000000-0008-0000-0400-00001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22</xdr:row>
          <xdr:rowOff>66675</xdr:rowOff>
        </xdr:from>
        <xdr:to>
          <xdr:col>5</xdr:col>
          <xdr:colOff>809625</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id="{00000000-0008-0000-0400-00001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22</xdr:row>
          <xdr:rowOff>76200</xdr:rowOff>
        </xdr:from>
        <xdr:to>
          <xdr:col>6</xdr:col>
          <xdr:colOff>752475</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id="{00000000-0008-0000-0400-00001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24</xdr:row>
          <xdr:rowOff>104775</xdr:rowOff>
        </xdr:from>
        <xdr:to>
          <xdr:col>5</xdr:col>
          <xdr:colOff>790575</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id="{00000000-0008-0000-0400-00001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24</xdr:row>
          <xdr:rowOff>114300</xdr:rowOff>
        </xdr:from>
        <xdr:to>
          <xdr:col>6</xdr:col>
          <xdr:colOff>752475</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id="{00000000-0008-0000-0400-00001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26</xdr:row>
          <xdr:rowOff>85725</xdr:rowOff>
        </xdr:from>
        <xdr:to>
          <xdr:col>5</xdr:col>
          <xdr:colOff>790575</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id="{00000000-0008-0000-0400-00001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26</xdr:row>
          <xdr:rowOff>104775</xdr:rowOff>
        </xdr:from>
        <xdr:to>
          <xdr:col>6</xdr:col>
          <xdr:colOff>790575</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id="{00000000-0008-0000-0400-00001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28</xdr:row>
          <xdr:rowOff>85725</xdr:rowOff>
        </xdr:from>
        <xdr:to>
          <xdr:col>5</xdr:col>
          <xdr:colOff>790575</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id="{00000000-0008-0000-0400-00001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28</xdr:row>
          <xdr:rowOff>104775</xdr:rowOff>
        </xdr:from>
        <xdr:to>
          <xdr:col>6</xdr:col>
          <xdr:colOff>752475</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id="{00000000-0008-0000-0400-00001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30</xdr:row>
          <xdr:rowOff>104775</xdr:rowOff>
        </xdr:from>
        <xdr:to>
          <xdr:col>5</xdr:col>
          <xdr:colOff>809625</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id="{00000000-0008-0000-0400-00002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xdr:row>
          <xdr:rowOff>114300</xdr:rowOff>
        </xdr:from>
        <xdr:to>
          <xdr:col>6</xdr:col>
          <xdr:colOff>752475</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id="{00000000-0008-0000-0400-00002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85725</xdr:rowOff>
        </xdr:from>
        <xdr:to>
          <xdr:col>5</xdr:col>
          <xdr:colOff>790575</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id="{00000000-0008-0000-0400-00002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32</xdr:row>
          <xdr:rowOff>85725</xdr:rowOff>
        </xdr:from>
        <xdr:to>
          <xdr:col>6</xdr:col>
          <xdr:colOff>752475</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id="{00000000-0008-0000-0400-00002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38</xdr:row>
          <xdr:rowOff>66675</xdr:rowOff>
        </xdr:from>
        <xdr:to>
          <xdr:col>5</xdr:col>
          <xdr:colOff>838200</xdr:colOff>
          <xdr:row>38</xdr:row>
          <xdr:rowOff>295275</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id="{00000000-0008-0000-0400-00005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38</xdr:row>
          <xdr:rowOff>66675</xdr:rowOff>
        </xdr:from>
        <xdr:to>
          <xdr:col>6</xdr:col>
          <xdr:colOff>752475</xdr:colOff>
          <xdr:row>38</xdr:row>
          <xdr:rowOff>295275</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id="{00000000-0008-0000-0400-00005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44</xdr:row>
          <xdr:rowOff>114300</xdr:rowOff>
        </xdr:from>
        <xdr:to>
          <xdr:col>5</xdr:col>
          <xdr:colOff>828675</xdr:colOff>
          <xdr:row>44</xdr:row>
          <xdr:rowOff>333375</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id="{00000000-0008-0000-0400-00005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44</xdr:row>
          <xdr:rowOff>142875</xdr:rowOff>
        </xdr:from>
        <xdr:to>
          <xdr:col>6</xdr:col>
          <xdr:colOff>714375</xdr:colOff>
          <xdr:row>44</xdr:row>
          <xdr:rowOff>352425</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id="{00000000-0008-0000-0400-00005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46</xdr:row>
          <xdr:rowOff>104775</xdr:rowOff>
        </xdr:from>
        <xdr:to>
          <xdr:col>5</xdr:col>
          <xdr:colOff>828675</xdr:colOff>
          <xdr:row>46</xdr:row>
          <xdr:rowOff>333375</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id="{00000000-0008-0000-0400-00005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46</xdr:row>
          <xdr:rowOff>104775</xdr:rowOff>
        </xdr:from>
        <xdr:to>
          <xdr:col>6</xdr:col>
          <xdr:colOff>771525</xdr:colOff>
          <xdr:row>46</xdr:row>
          <xdr:rowOff>333375</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id="{00000000-0008-0000-0400-00005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48</xdr:row>
          <xdr:rowOff>104775</xdr:rowOff>
        </xdr:from>
        <xdr:to>
          <xdr:col>5</xdr:col>
          <xdr:colOff>771525</xdr:colOff>
          <xdr:row>48</xdr:row>
          <xdr:rowOff>333375</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id="{00000000-0008-0000-0400-00005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104775</xdr:rowOff>
        </xdr:from>
        <xdr:to>
          <xdr:col>6</xdr:col>
          <xdr:colOff>752475</xdr:colOff>
          <xdr:row>48</xdr:row>
          <xdr:rowOff>333375</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id="{00000000-0008-0000-0400-00005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50</xdr:row>
          <xdr:rowOff>85725</xdr:rowOff>
        </xdr:from>
        <xdr:to>
          <xdr:col>5</xdr:col>
          <xdr:colOff>790575</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id="{00000000-0008-0000-0400-00005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114300</xdr:rowOff>
        </xdr:from>
        <xdr:to>
          <xdr:col>6</xdr:col>
          <xdr:colOff>695325</xdr:colOff>
          <xdr:row>50</xdr:row>
          <xdr:rowOff>333375</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id="{00000000-0008-0000-0400-00005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52</xdr:row>
          <xdr:rowOff>114300</xdr:rowOff>
        </xdr:from>
        <xdr:to>
          <xdr:col>5</xdr:col>
          <xdr:colOff>790575</xdr:colOff>
          <xdr:row>52</xdr:row>
          <xdr:rowOff>333375</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id="{00000000-0008-0000-0400-00005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52</xdr:row>
          <xdr:rowOff>114300</xdr:rowOff>
        </xdr:from>
        <xdr:to>
          <xdr:col>6</xdr:col>
          <xdr:colOff>752475</xdr:colOff>
          <xdr:row>52</xdr:row>
          <xdr:rowOff>333375</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id="{00000000-0008-0000-0400-00006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54</xdr:row>
          <xdr:rowOff>85725</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id="{00000000-0008-0000-0400-00006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54</xdr:row>
          <xdr:rowOff>85725</xdr:rowOff>
        </xdr:from>
        <xdr:to>
          <xdr:col>6</xdr:col>
          <xdr:colOff>752475</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id="{00000000-0008-0000-0400-00006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142875</xdr:rowOff>
        </xdr:from>
        <xdr:to>
          <xdr:col>5</xdr:col>
          <xdr:colOff>828675</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id="{00000000-0008-0000-0400-00006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56</xdr:row>
          <xdr:rowOff>142875</xdr:rowOff>
        </xdr:from>
        <xdr:to>
          <xdr:col>6</xdr:col>
          <xdr:colOff>752475</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id="{00000000-0008-0000-0400-00006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58</xdr:row>
          <xdr:rowOff>114300</xdr:rowOff>
        </xdr:from>
        <xdr:to>
          <xdr:col>5</xdr:col>
          <xdr:colOff>790575</xdr:colOff>
          <xdr:row>58</xdr:row>
          <xdr:rowOff>333375</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id="{00000000-0008-0000-0400-00006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58</xdr:row>
          <xdr:rowOff>142875</xdr:rowOff>
        </xdr:from>
        <xdr:to>
          <xdr:col>6</xdr:col>
          <xdr:colOff>752475</xdr:colOff>
          <xdr:row>58</xdr:row>
          <xdr:rowOff>352425</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id="{00000000-0008-0000-0400-00006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142875</xdr:rowOff>
        </xdr:from>
        <xdr:to>
          <xdr:col>5</xdr:col>
          <xdr:colOff>790575</xdr:colOff>
          <xdr:row>60</xdr:row>
          <xdr:rowOff>352425</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id="{00000000-0008-0000-0400-00006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60</xdr:row>
          <xdr:rowOff>104775</xdr:rowOff>
        </xdr:from>
        <xdr:to>
          <xdr:col>6</xdr:col>
          <xdr:colOff>752475</xdr:colOff>
          <xdr:row>60</xdr:row>
          <xdr:rowOff>333375</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id="{00000000-0008-0000-0400-00006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62</xdr:row>
          <xdr:rowOff>142875</xdr:rowOff>
        </xdr:from>
        <xdr:to>
          <xdr:col>5</xdr:col>
          <xdr:colOff>790575</xdr:colOff>
          <xdr:row>62</xdr:row>
          <xdr:rowOff>371475</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id="{00000000-0008-0000-0400-00006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62</xdr:row>
          <xdr:rowOff>123825</xdr:rowOff>
        </xdr:from>
        <xdr:to>
          <xdr:col>6</xdr:col>
          <xdr:colOff>752475</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id="{00000000-0008-0000-0400-00006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64</xdr:row>
          <xdr:rowOff>104775</xdr:rowOff>
        </xdr:from>
        <xdr:to>
          <xdr:col>5</xdr:col>
          <xdr:colOff>790575</xdr:colOff>
          <xdr:row>64</xdr:row>
          <xdr:rowOff>333375</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id="{00000000-0008-0000-0400-00006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114300</xdr:rowOff>
        </xdr:from>
        <xdr:to>
          <xdr:col>6</xdr:col>
          <xdr:colOff>714375</xdr:colOff>
          <xdr:row>64</xdr:row>
          <xdr:rowOff>333375</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id="{00000000-0008-0000-0400-00006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70</xdr:row>
          <xdr:rowOff>104775</xdr:rowOff>
        </xdr:from>
        <xdr:to>
          <xdr:col>5</xdr:col>
          <xdr:colOff>828675</xdr:colOff>
          <xdr:row>70</xdr:row>
          <xdr:rowOff>314325</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id="{00000000-0008-0000-0400-00006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70</xdr:row>
          <xdr:rowOff>104775</xdr:rowOff>
        </xdr:from>
        <xdr:to>
          <xdr:col>6</xdr:col>
          <xdr:colOff>695325</xdr:colOff>
          <xdr:row>70</xdr:row>
          <xdr:rowOff>314325</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id="{00000000-0008-0000-0400-00006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76</xdr:row>
          <xdr:rowOff>76200</xdr:rowOff>
        </xdr:from>
        <xdr:to>
          <xdr:col>5</xdr:col>
          <xdr:colOff>790575</xdr:colOff>
          <xdr:row>76</xdr:row>
          <xdr:rowOff>295275</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id="{00000000-0008-0000-0400-00006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76</xdr:row>
          <xdr:rowOff>76200</xdr:rowOff>
        </xdr:from>
        <xdr:to>
          <xdr:col>6</xdr:col>
          <xdr:colOff>695325</xdr:colOff>
          <xdr:row>76</xdr:row>
          <xdr:rowOff>295275</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id="{00000000-0008-0000-0400-00007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78</xdr:row>
          <xdr:rowOff>66675</xdr:rowOff>
        </xdr:from>
        <xdr:to>
          <xdr:col>5</xdr:col>
          <xdr:colOff>828675</xdr:colOff>
          <xdr:row>78</xdr:row>
          <xdr:rowOff>295275</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id="{00000000-0008-0000-0400-00007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85725</xdr:rowOff>
        </xdr:from>
        <xdr:to>
          <xdr:col>6</xdr:col>
          <xdr:colOff>714375</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id="{00000000-0008-0000-0400-00007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80</xdr:row>
          <xdr:rowOff>114300</xdr:rowOff>
        </xdr:from>
        <xdr:to>
          <xdr:col>5</xdr:col>
          <xdr:colOff>828675</xdr:colOff>
          <xdr:row>80</xdr:row>
          <xdr:rowOff>333375</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id="{00000000-0008-0000-0400-00007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80</xdr:row>
          <xdr:rowOff>85725</xdr:rowOff>
        </xdr:from>
        <xdr:to>
          <xdr:col>6</xdr:col>
          <xdr:colOff>752475</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id="{00000000-0008-0000-0400-00007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82</xdr:row>
          <xdr:rowOff>66675</xdr:rowOff>
        </xdr:from>
        <xdr:to>
          <xdr:col>5</xdr:col>
          <xdr:colOff>838200</xdr:colOff>
          <xdr:row>82</xdr:row>
          <xdr:rowOff>295275</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id="{00000000-0008-0000-0400-00007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82</xdr:row>
          <xdr:rowOff>66675</xdr:rowOff>
        </xdr:from>
        <xdr:to>
          <xdr:col>6</xdr:col>
          <xdr:colOff>752475</xdr:colOff>
          <xdr:row>82</xdr:row>
          <xdr:rowOff>295275</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id="{00000000-0008-0000-0400-00007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85725</xdr:rowOff>
        </xdr:from>
        <xdr:to>
          <xdr:col>5</xdr:col>
          <xdr:colOff>828675</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id="{00000000-0008-0000-0400-00007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714375</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id="{00000000-0008-0000-0400-00007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86</xdr:row>
          <xdr:rowOff>104775</xdr:rowOff>
        </xdr:from>
        <xdr:to>
          <xdr:col>5</xdr:col>
          <xdr:colOff>838200</xdr:colOff>
          <xdr:row>86</xdr:row>
          <xdr:rowOff>333375</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id="{00000000-0008-0000-0400-00007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86</xdr:row>
          <xdr:rowOff>76200</xdr:rowOff>
        </xdr:from>
        <xdr:to>
          <xdr:col>6</xdr:col>
          <xdr:colOff>714375</xdr:colOff>
          <xdr:row>86</xdr:row>
          <xdr:rowOff>295275</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id="{00000000-0008-0000-0400-00007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88</xdr:row>
          <xdr:rowOff>104775</xdr:rowOff>
        </xdr:from>
        <xdr:to>
          <xdr:col>5</xdr:col>
          <xdr:colOff>866775</xdr:colOff>
          <xdr:row>88</xdr:row>
          <xdr:rowOff>333375</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id="{00000000-0008-0000-0400-00007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88</xdr:row>
          <xdr:rowOff>104775</xdr:rowOff>
        </xdr:from>
        <xdr:to>
          <xdr:col>6</xdr:col>
          <xdr:colOff>714375</xdr:colOff>
          <xdr:row>88</xdr:row>
          <xdr:rowOff>333375</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id="{00000000-0008-0000-0400-00007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90</xdr:row>
          <xdr:rowOff>85725</xdr:rowOff>
        </xdr:from>
        <xdr:to>
          <xdr:col>5</xdr:col>
          <xdr:colOff>866775</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id="{00000000-0008-0000-0400-00007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90</xdr:row>
          <xdr:rowOff>85725</xdr:rowOff>
        </xdr:from>
        <xdr:to>
          <xdr:col>6</xdr:col>
          <xdr:colOff>714375</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id="{00000000-0008-0000-0400-00007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104775</xdr:rowOff>
        </xdr:from>
        <xdr:to>
          <xdr:col>5</xdr:col>
          <xdr:colOff>866775</xdr:colOff>
          <xdr:row>92</xdr:row>
          <xdr:rowOff>333375</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id="{00000000-0008-0000-0400-00007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92</xdr:row>
          <xdr:rowOff>76200</xdr:rowOff>
        </xdr:from>
        <xdr:to>
          <xdr:col>6</xdr:col>
          <xdr:colOff>714375</xdr:colOff>
          <xdr:row>92</xdr:row>
          <xdr:rowOff>295275</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id="{00000000-0008-0000-0400-00008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104775</xdr:rowOff>
        </xdr:from>
        <xdr:to>
          <xdr:col>5</xdr:col>
          <xdr:colOff>828675</xdr:colOff>
          <xdr:row>94</xdr:row>
          <xdr:rowOff>314325</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id="{00000000-0008-0000-0400-00008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142875</xdr:rowOff>
        </xdr:from>
        <xdr:to>
          <xdr:col>6</xdr:col>
          <xdr:colOff>714375</xdr:colOff>
          <xdr:row>94</xdr:row>
          <xdr:rowOff>371475</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id="{00000000-0008-0000-0400-00008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104775</xdr:rowOff>
        </xdr:from>
        <xdr:to>
          <xdr:col>5</xdr:col>
          <xdr:colOff>866775</xdr:colOff>
          <xdr:row>96</xdr:row>
          <xdr:rowOff>333375</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id="{00000000-0008-0000-0400-00008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96</xdr:row>
          <xdr:rowOff>85725</xdr:rowOff>
        </xdr:from>
        <xdr:to>
          <xdr:col>6</xdr:col>
          <xdr:colOff>752475</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id="{00000000-0008-0000-0400-00008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104775</xdr:rowOff>
        </xdr:from>
        <xdr:to>
          <xdr:col>5</xdr:col>
          <xdr:colOff>866775</xdr:colOff>
          <xdr:row>102</xdr:row>
          <xdr:rowOff>314325</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id="{00000000-0008-0000-0400-00008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102</xdr:row>
          <xdr:rowOff>104775</xdr:rowOff>
        </xdr:from>
        <xdr:to>
          <xdr:col>6</xdr:col>
          <xdr:colOff>752475</xdr:colOff>
          <xdr:row>102</xdr:row>
          <xdr:rowOff>314325</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id="{00000000-0008-0000-0400-00008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104775</xdr:rowOff>
        </xdr:from>
        <xdr:to>
          <xdr:col>5</xdr:col>
          <xdr:colOff>828675</xdr:colOff>
          <xdr:row>108</xdr:row>
          <xdr:rowOff>333375</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id="{00000000-0008-0000-0400-00008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108</xdr:row>
          <xdr:rowOff>85725</xdr:rowOff>
        </xdr:from>
        <xdr:to>
          <xdr:col>6</xdr:col>
          <xdr:colOff>752475</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id="{00000000-0008-0000-0400-00008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110</xdr:row>
          <xdr:rowOff>85725</xdr:rowOff>
        </xdr:from>
        <xdr:to>
          <xdr:col>5</xdr:col>
          <xdr:colOff>828675</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id="{00000000-0008-0000-0400-00008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110</xdr:row>
          <xdr:rowOff>85725</xdr:rowOff>
        </xdr:from>
        <xdr:to>
          <xdr:col>6</xdr:col>
          <xdr:colOff>752475</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id="{00000000-0008-0000-0400-00008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104775</xdr:rowOff>
        </xdr:from>
        <xdr:to>
          <xdr:col>5</xdr:col>
          <xdr:colOff>828675</xdr:colOff>
          <xdr:row>112</xdr:row>
          <xdr:rowOff>333375</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id="{00000000-0008-0000-0400-00008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112</xdr:row>
          <xdr:rowOff>104775</xdr:rowOff>
        </xdr:from>
        <xdr:to>
          <xdr:col>6</xdr:col>
          <xdr:colOff>752475</xdr:colOff>
          <xdr:row>112</xdr:row>
          <xdr:rowOff>333375</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id="{00000000-0008-0000-0400-00008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114</xdr:row>
          <xdr:rowOff>85725</xdr:rowOff>
        </xdr:from>
        <xdr:to>
          <xdr:col>5</xdr:col>
          <xdr:colOff>790575</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id="{00000000-0008-0000-0400-00008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114</xdr:row>
          <xdr:rowOff>104775</xdr:rowOff>
        </xdr:from>
        <xdr:to>
          <xdr:col>6</xdr:col>
          <xdr:colOff>752475</xdr:colOff>
          <xdr:row>114</xdr:row>
          <xdr:rowOff>333375</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id="{00000000-0008-0000-0400-00008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85725</xdr:rowOff>
        </xdr:from>
        <xdr:to>
          <xdr:col>5</xdr:col>
          <xdr:colOff>828675</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id="{00000000-0008-0000-0400-00008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104775</xdr:rowOff>
        </xdr:from>
        <xdr:to>
          <xdr:col>6</xdr:col>
          <xdr:colOff>752475</xdr:colOff>
          <xdr:row>116</xdr:row>
          <xdr:rowOff>333375</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id="{00000000-0008-0000-0400-00009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828675</xdr:colOff>
          <xdr:row>118</xdr:row>
          <xdr:rowOff>295275</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id="{00000000-0008-0000-0400-00009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118</xdr:row>
          <xdr:rowOff>85725</xdr:rowOff>
        </xdr:from>
        <xdr:to>
          <xdr:col>6</xdr:col>
          <xdr:colOff>752475</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id="{00000000-0008-0000-0400-00009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120</xdr:row>
          <xdr:rowOff>104775</xdr:rowOff>
        </xdr:from>
        <xdr:to>
          <xdr:col>5</xdr:col>
          <xdr:colOff>828675</xdr:colOff>
          <xdr:row>120</xdr:row>
          <xdr:rowOff>333375</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id="{00000000-0008-0000-0400-00009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120</xdr:row>
          <xdr:rowOff>104775</xdr:rowOff>
        </xdr:from>
        <xdr:to>
          <xdr:col>6</xdr:col>
          <xdr:colOff>752475</xdr:colOff>
          <xdr:row>120</xdr:row>
          <xdr:rowOff>333375</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id="{00000000-0008-0000-0400-00009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122</xdr:row>
          <xdr:rowOff>85725</xdr:rowOff>
        </xdr:from>
        <xdr:to>
          <xdr:col>5</xdr:col>
          <xdr:colOff>828675</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id="{00000000-0008-0000-0400-00009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122</xdr:row>
          <xdr:rowOff>104775</xdr:rowOff>
        </xdr:from>
        <xdr:to>
          <xdr:col>6</xdr:col>
          <xdr:colOff>752475</xdr:colOff>
          <xdr:row>122</xdr:row>
          <xdr:rowOff>333375</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id="{00000000-0008-0000-0400-00009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124</xdr:row>
          <xdr:rowOff>114300</xdr:rowOff>
        </xdr:from>
        <xdr:to>
          <xdr:col>5</xdr:col>
          <xdr:colOff>828675</xdr:colOff>
          <xdr:row>124</xdr:row>
          <xdr:rowOff>333375</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id="{00000000-0008-0000-0400-00009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124</xdr:row>
          <xdr:rowOff>85725</xdr:rowOff>
        </xdr:from>
        <xdr:to>
          <xdr:col>6</xdr:col>
          <xdr:colOff>752475</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id="{00000000-0008-0000-0400-00009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126</xdr:row>
          <xdr:rowOff>114300</xdr:rowOff>
        </xdr:from>
        <xdr:to>
          <xdr:col>5</xdr:col>
          <xdr:colOff>790575</xdr:colOff>
          <xdr:row>126</xdr:row>
          <xdr:rowOff>333375</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id="{00000000-0008-0000-0400-00009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126</xdr:row>
          <xdr:rowOff>142875</xdr:rowOff>
        </xdr:from>
        <xdr:to>
          <xdr:col>6</xdr:col>
          <xdr:colOff>752475</xdr:colOff>
          <xdr:row>126</xdr:row>
          <xdr:rowOff>371475</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id="{00000000-0008-0000-0400-00009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128</xdr:row>
          <xdr:rowOff>104775</xdr:rowOff>
        </xdr:from>
        <xdr:to>
          <xdr:col>5</xdr:col>
          <xdr:colOff>828675</xdr:colOff>
          <xdr:row>128</xdr:row>
          <xdr:rowOff>333375</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id="{00000000-0008-0000-0400-00009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128</xdr:row>
          <xdr:rowOff>104775</xdr:rowOff>
        </xdr:from>
        <xdr:to>
          <xdr:col>6</xdr:col>
          <xdr:colOff>752475</xdr:colOff>
          <xdr:row>128</xdr:row>
          <xdr:rowOff>333375</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id="{00000000-0008-0000-0400-00009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134</xdr:row>
          <xdr:rowOff>104775</xdr:rowOff>
        </xdr:from>
        <xdr:to>
          <xdr:col>5</xdr:col>
          <xdr:colOff>828675</xdr:colOff>
          <xdr:row>134</xdr:row>
          <xdr:rowOff>314325</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id="{00000000-0008-0000-0400-00009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134</xdr:row>
          <xdr:rowOff>104775</xdr:rowOff>
        </xdr:from>
        <xdr:to>
          <xdr:col>6</xdr:col>
          <xdr:colOff>752475</xdr:colOff>
          <xdr:row>134</xdr:row>
          <xdr:rowOff>314325</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id="{00000000-0008-0000-0400-00009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140</xdr:row>
          <xdr:rowOff>85725</xdr:rowOff>
        </xdr:from>
        <xdr:to>
          <xdr:col>5</xdr:col>
          <xdr:colOff>790575</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id="{00000000-0008-0000-0400-00009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140</xdr:row>
          <xdr:rowOff>85725</xdr:rowOff>
        </xdr:from>
        <xdr:to>
          <xdr:col>6</xdr:col>
          <xdr:colOff>714375</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id="{00000000-0008-0000-0400-0000A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104775</xdr:rowOff>
        </xdr:from>
        <xdr:to>
          <xdr:col>5</xdr:col>
          <xdr:colOff>866775</xdr:colOff>
          <xdr:row>142</xdr:row>
          <xdr:rowOff>333375</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id="{00000000-0008-0000-0400-0000A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142</xdr:row>
          <xdr:rowOff>85725</xdr:rowOff>
        </xdr:from>
        <xdr:to>
          <xdr:col>6</xdr:col>
          <xdr:colOff>714375</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id="{00000000-0008-0000-0400-0000A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144</xdr:row>
          <xdr:rowOff>85725</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id="{00000000-0008-0000-0400-0000A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144</xdr:row>
          <xdr:rowOff>85725</xdr:rowOff>
        </xdr:from>
        <xdr:to>
          <xdr:col>6</xdr:col>
          <xdr:colOff>752475</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id="{00000000-0008-0000-0400-0000A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85725</xdr:rowOff>
        </xdr:from>
        <xdr:to>
          <xdr:col>5</xdr:col>
          <xdr:colOff>866775</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id="{00000000-0008-0000-0400-0000A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146</xdr:row>
          <xdr:rowOff>76200</xdr:rowOff>
        </xdr:from>
        <xdr:to>
          <xdr:col>6</xdr:col>
          <xdr:colOff>752475</xdr:colOff>
          <xdr:row>146</xdr:row>
          <xdr:rowOff>295275</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id="{00000000-0008-0000-0400-0000A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104775</xdr:rowOff>
        </xdr:from>
        <xdr:to>
          <xdr:col>5</xdr:col>
          <xdr:colOff>866775</xdr:colOff>
          <xdr:row>148</xdr:row>
          <xdr:rowOff>333375</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id="{00000000-0008-0000-0400-0000A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148</xdr:row>
          <xdr:rowOff>104775</xdr:rowOff>
        </xdr:from>
        <xdr:to>
          <xdr:col>6</xdr:col>
          <xdr:colOff>771525</xdr:colOff>
          <xdr:row>148</xdr:row>
          <xdr:rowOff>333375</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id="{00000000-0008-0000-0400-0000A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150</xdr:row>
          <xdr:rowOff>104775</xdr:rowOff>
        </xdr:from>
        <xdr:to>
          <xdr:col>5</xdr:col>
          <xdr:colOff>838200</xdr:colOff>
          <xdr:row>150</xdr:row>
          <xdr:rowOff>333375</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id="{00000000-0008-0000-0400-0000A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150</xdr:row>
          <xdr:rowOff>104775</xdr:rowOff>
        </xdr:from>
        <xdr:to>
          <xdr:col>6</xdr:col>
          <xdr:colOff>752475</xdr:colOff>
          <xdr:row>150</xdr:row>
          <xdr:rowOff>333375</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id="{00000000-0008-0000-0400-0000A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104775</xdr:rowOff>
        </xdr:from>
        <xdr:to>
          <xdr:col>5</xdr:col>
          <xdr:colOff>866775</xdr:colOff>
          <xdr:row>152</xdr:row>
          <xdr:rowOff>333375</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id="{00000000-0008-0000-0400-0000A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152</xdr:row>
          <xdr:rowOff>104775</xdr:rowOff>
        </xdr:from>
        <xdr:to>
          <xdr:col>6</xdr:col>
          <xdr:colOff>752475</xdr:colOff>
          <xdr:row>152</xdr:row>
          <xdr:rowOff>333375</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id="{00000000-0008-0000-0400-0000A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154</xdr:row>
          <xdr:rowOff>104775</xdr:rowOff>
        </xdr:from>
        <xdr:to>
          <xdr:col>5</xdr:col>
          <xdr:colOff>838200</xdr:colOff>
          <xdr:row>154</xdr:row>
          <xdr:rowOff>333375</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id="{00000000-0008-0000-0400-0000A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154</xdr:row>
          <xdr:rowOff>104775</xdr:rowOff>
        </xdr:from>
        <xdr:to>
          <xdr:col>6</xdr:col>
          <xdr:colOff>752475</xdr:colOff>
          <xdr:row>154</xdr:row>
          <xdr:rowOff>333375</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id="{00000000-0008-0000-0400-0000A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156</xdr:row>
          <xdr:rowOff>104775</xdr:rowOff>
        </xdr:from>
        <xdr:to>
          <xdr:col>5</xdr:col>
          <xdr:colOff>866775</xdr:colOff>
          <xdr:row>156</xdr:row>
          <xdr:rowOff>333375</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id="{00000000-0008-0000-0400-0000A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156</xdr:row>
          <xdr:rowOff>85725</xdr:rowOff>
        </xdr:from>
        <xdr:to>
          <xdr:col>6</xdr:col>
          <xdr:colOff>752475</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id="{00000000-0008-0000-0400-0000B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158</xdr:row>
          <xdr:rowOff>114300</xdr:rowOff>
        </xdr:from>
        <xdr:to>
          <xdr:col>5</xdr:col>
          <xdr:colOff>876300</xdr:colOff>
          <xdr:row>158</xdr:row>
          <xdr:rowOff>333375</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id="{00000000-0008-0000-0400-0000B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158</xdr:row>
          <xdr:rowOff>104775</xdr:rowOff>
        </xdr:from>
        <xdr:to>
          <xdr:col>6</xdr:col>
          <xdr:colOff>771525</xdr:colOff>
          <xdr:row>158</xdr:row>
          <xdr:rowOff>314325</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id="{00000000-0008-0000-0400-0000B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160</xdr:row>
          <xdr:rowOff>104775</xdr:rowOff>
        </xdr:from>
        <xdr:to>
          <xdr:col>5</xdr:col>
          <xdr:colOff>838200</xdr:colOff>
          <xdr:row>160</xdr:row>
          <xdr:rowOff>333375</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id="{00000000-0008-0000-0400-0000B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160</xdr:row>
          <xdr:rowOff>114300</xdr:rowOff>
        </xdr:from>
        <xdr:to>
          <xdr:col>6</xdr:col>
          <xdr:colOff>771525</xdr:colOff>
          <xdr:row>160</xdr:row>
          <xdr:rowOff>333375</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id="{00000000-0008-0000-0400-0000B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id="{00000000-0008-0000-0500-000009080000}"/>
            </a:ext>
          </a:extLst>
        </xdr:cNvPr>
        <xdr:cNvSpPr txBox="1">
          <a:spLocks noChangeArrowheads="1"/>
        </xdr:cNvSpPr>
      </xdr:nvSpPr>
      <xdr:spPr bwMode="auto">
        <a:xfrm>
          <a:off x="9524" y="340995"/>
          <a:ext cx="626935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id="{00000000-0008-0000-0600-000002000000}"/>
            </a:ext>
          </a:extLst>
        </xdr:cNvPr>
        <xdr:cNvSpPr txBox="1">
          <a:spLocks noChangeArrowheads="1"/>
        </xdr:cNvSpPr>
      </xdr:nvSpPr>
      <xdr:spPr bwMode="auto">
        <a:xfrm>
          <a:off x="9524" y="586740"/>
          <a:ext cx="10612756"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1E</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id="{00000000-0008-0000-0700-000002700000}"/>
            </a:ext>
          </a:extLst>
        </xdr:cNvPr>
        <xdr:cNvSpPr txBox="1">
          <a:spLocks noChangeArrowheads="1"/>
        </xdr:cNvSpPr>
      </xdr:nvSpPr>
      <xdr:spPr bwMode="auto">
        <a:xfrm>
          <a:off x="0" y="574040"/>
          <a:ext cx="5928360"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id="{00000000-0008-0000-0700-000002000000}"/>
            </a:ext>
          </a:extLst>
        </xdr:cNvPr>
        <xdr:cNvSpPr txBox="1">
          <a:spLocks noChangeArrowheads="1"/>
        </xdr:cNvSpPr>
      </xdr:nvSpPr>
      <xdr:spPr bwMode="auto">
        <a:xfrm>
          <a:off x="0" y="574040"/>
          <a:ext cx="4107602"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142875</xdr:rowOff>
        </xdr:from>
        <xdr:to>
          <xdr:col>30</xdr:col>
          <xdr:colOff>257175</xdr:colOff>
          <xdr:row>13</xdr:row>
          <xdr:rowOff>180975</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id="{00000000-0008-0000-0700-00007E4C42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id="{00000000-0008-0000-0800-000001240100}"/>
            </a:ext>
          </a:extLst>
        </xdr:cNvPr>
        <xdr:cNvSpPr txBox="1">
          <a:spLocks noChangeArrowheads="1"/>
        </xdr:cNvSpPr>
      </xdr:nvSpPr>
      <xdr:spPr bwMode="auto">
        <a:xfrm>
          <a:off x="361950" y="590550"/>
          <a:ext cx="58483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42" Type="http://schemas.openxmlformats.org/officeDocument/2006/relationships/ctrlProp" Target="../ctrlProps/ctrlProp106.xml"/><Relationship Id="rId47" Type="http://schemas.openxmlformats.org/officeDocument/2006/relationships/ctrlProp" Target="../ctrlProps/ctrlProp111.xml"/><Relationship Id="rId63" Type="http://schemas.openxmlformats.org/officeDocument/2006/relationships/ctrlProp" Target="../ctrlProps/ctrlProp127.xml"/><Relationship Id="rId68" Type="http://schemas.openxmlformats.org/officeDocument/2006/relationships/ctrlProp" Target="../ctrlProps/ctrlProp132.xml"/><Relationship Id="rId16" Type="http://schemas.openxmlformats.org/officeDocument/2006/relationships/ctrlProp" Target="../ctrlProps/ctrlProp80.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 Id="rId34" Type="http://schemas.openxmlformats.org/officeDocument/2006/relationships/ctrlProp" Target="../ctrlProps/ctrlProp98.xml"/><Relationship Id="rId50" Type="http://schemas.openxmlformats.org/officeDocument/2006/relationships/ctrlProp" Target="../ctrlProps/ctrlProp114.xml"/><Relationship Id="rId55" Type="http://schemas.openxmlformats.org/officeDocument/2006/relationships/ctrlProp" Target="../ctrlProps/ctrlProp119.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29" Type="http://schemas.openxmlformats.org/officeDocument/2006/relationships/ctrlProp" Target="../ctrlProps/ctrlProp9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 Id="rId8" Type="http://schemas.openxmlformats.org/officeDocument/2006/relationships/ctrlProp" Target="../ctrlProps/ctrlProp147.xml"/><Relationship Id="rId3" Type="http://schemas.openxmlformats.org/officeDocument/2006/relationships/vmlDrawing" Target="../drawings/vmlDrawing3.v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63" Type="http://schemas.openxmlformats.org/officeDocument/2006/relationships/ctrlProp" Target="../ctrlProps/ctrlProp243.xml"/><Relationship Id="rId84" Type="http://schemas.openxmlformats.org/officeDocument/2006/relationships/ctrlProp" Target="../ctrlProps/ctrlProp264.xml"/><Relationship Id="rId138" Type="http://schemas.openxmlformats.org/officeDocument/2006/relationships/ctrlProp" Target="../ctrlProps/ctrlProp318.xml"/><Relationship Id="rId159" Type="http://schemas.openxmlformats.org/officeDocument/2006/relationships/ctrlProp" Target="../ctrlProps/ctrlProp339.xml"/><Relationship Id="rId170" Type="http://schemas.openxmlformats.org/officeDocument/2006/relationships/ctrlProp" Target="../ctrlProps/ctrlProp350.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53" Type="http://schemas.openxmlformats.org/officeDocument/2006/relationships/ctrlProp" Target="../ctrlProps/ctrlProp233.xml"/><Relationship Id="rId74" Type="http://schemas.openxmlformats.org/officeDocument/2006/relationships/ctrlProp" Target="../ctrlProps/ctrlProp254.xml"/><Relationship Id="rId128" Type="http://schemas.openxmlformats.org/officeDocument/2006/relationships/ctrlProp" Target="../ctrlProps/ctrlProp308.xml"/><Relationship Id="rId149" Type="http://schemas.openxmlformats.org/officeDocument/2006/relationships/ctrlProp" Target="../ctrlProps/ctrlProp329.xml"/><Relationship Id="rId5" Type="http://schemas.openxmlformats.org/officeDocument/2006/relationships/ctrlProp" Target="../ctrlProps/ctrlProp185.xml"/><Relationship Id="rId95" Type="http://schemas.openxmlformats.org/officeDocument/2006/relationships/ctrlProp" Target="../ctrlProps/ctrlProp275.xml"/><Relationship Id="rId160" Type="http://schemas.openxmlformats.org/officeDocument/2006/relationships/ctrlProp" Target="../ctrlProps/ctrlProp340.xml"/><Relationship Id="rId181" Type="http://schemas.openxmlformats.org/officeDocument/2006/relationships/ctrlProp" Target="../ctrlProps/ctrlProp361.xml"/><Relationship Id="rId22" Type="http://schemas.openxmlformats.org/officeDocument/2006/relationships/ctrlProp" Target="../ctrlProps/ctrlProp202.xml"/><Relationship Id="rId43" Type="http://schemas.openxmlformats.org/officeDocument/2006/relationships/ctrlProp" Target="../ctrlProps/ctrlProp223.xml"/><Relationship Id="rId64" Type="http://schemas.openxmlformats.org/officeDocument/2006/relationships/ctrlProp" Target="../ctrlProps/ctrlProp244.xml"/><Relationship Id="rId118" Type="http://schemas.openxmlformats.org/officeDocument/2006/relationships/ctrlProp" Target="../ctrlProps/ctrlProp298.xml"/><Relationship Id="rId139" Type="http://schemas.openxmlformats.org/officeDocument/2006/relationships/ctrlProp" Target="../ctrlProps/ctrlProp319.xml"/><Relationship Id="rId85" Type="http://schemas.openxmlformats.org/officeDocument/2006/relationships/ctrlProp" Target="../ctrlProps/ctrlProp265.xml"/><Relationship Id="rId150" Type="http://schemas.openxmlformats.org/officeDocument/2006/relationships/ctrlProp" Target="../ctrlProps/ctrlProp330.xml"/><Relationship Id="rId171" Type="http://schemas.openxmlformats.org/officeDocument/2006/relationships/ctrlProp" Target="../ctrlProps/ctrlProp351.xml"/><Relationship Id="rId12" Type="http://schemas.openxmlformats.org/officeDocument/2006/relationships/ctrlProp" Target="../ctrlProps/ctrlProp192.xml"/><Relationship Id="rId33" Type="http://schemas.openxmlformats.org/officeDocument/2006/relationships/ctrlProp" Target="../ctrlProps/ctrlProp213.xml"/><Relationship Id="rId108" Type="http://schemas.openxmlformats.org/officeDocument/2006/relationships/ctrlProp" Target="../ctrlProps/ctrlProp288.xml"/><Relationship Id="rId129" Type="http://schemas.openxmlformats.org/officeDocument/2006/relationships/ctrlProp" Target="../ctrlProps/ctrlProp309.xml"/><Relationship Id="rId54" Type="http://schemas.openxmlformats.org/officeDocument/2006/relationships/ctrlProp" Target="../ctrlProps/ctrlProp234.xml"/><Relationship Id="rId75" Type="http://schemas.openxmlformats.org/officeDocument/2006/relationships/ctrlProp" Target="../ctrlProps/ctrlProp255.xml"/><Relationship Id="rId96" Type="http://schemas.openxmlformats.org/officeDocument/2006/relationships/ctrlProp" Target="../ctrlProps/ctrlProp276.xml"/><Relationship Id="rId140" Type="http://schemas.openxmlformats.org/officeDocument/2006/relationships/ctrlProp" Target="../ctrlProps/ctrlProp320.xml"/><Relationship Id="rId161" Type="http://schemas.openxmlformats.org/officeDocument/2006/relationships/ctrlProp" Target="../ctrlProps/ctrlProp341.xml"/><Relationship Id="rId182" Type="http://schemas.openxmlformats.org/officeDocument/2006/relationships/ctrlProp" Target="../ctrlProps/ctrlProp362.xml"/><Relationship Id="rId6" Type="http://schemas.openxmlformats.org/officeDocument/2006/relationships/ctrlProp" Target="../ctrlProps/ctrlProp186.xml"/><Relationship Id="rId23" Type="http://schemas.openxmlformats.org/officeDocument/2006/relationships/ctrlProp" Target="../ctrlProps/ctrlProp203.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172" Type="http://schemas.openxmlformats.org/officeDocument/2006/relationships/ctrlProp" Target="../ctrlProps/ctrlProp352.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 Id="rId4" Type="http://schemas.openxmlformats.org/officeDocument/2006/relationships/ctrlProp" Target="../ctrlProps/ctrlProp184.xml"/><Relationship Id="rId9" Type="http://schemas.openxmlformats.org/officeDocument/2006/relationships/ctrlProp" Target="../ctrlProps/ctrlProp189.xml"/><Relationship Id="rId180" Type="http://schemas.openxmlformats.org/officeDocument/2006/relationships/ctrlProp" Target="../ctrlProps/ctrlProp360.xml"/><Relationship Id="rId26" Type="http://schemas.openxmlformats.org/officeDocument/2006/relationships/ctrlProp" Target="../ctrlProps/ctrlProp206.xml"/><Relationship Id="rId47" Type="http://schemas.openxmlformats.org/officeDocument/2006/relationships/ctrlProp" Target="../ctrlProps/ctrlProp227.xml"/><Relationship Id="rId68" Type="http://schemas.openxmlformats.org/officeDocument/2006/relationships/ctrlProp" Target="../ctrlProps/ctrlProp248.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54" Type="http://schemas.openxmlformats.org/officeDocument/2006/relationships/ctrlProp" Target="../ctrlProps/ctrlProp334.xml"/><Relationship Id="rId175" Type="http://schemas.openxmlformats.org/officeDocument/2006/relationships/ctrlProp" Target="../ctrlProps/ctrlProp355.xml"/><Relationship Id="rId16" Type="http://schemas.openxmlformats.org/officeDocument/2006/relationships/ctrlProp" Target="../ctrlProps/ctrlProp196.xml"/><Relationship Id="rId37" Type="http://schemas.openxmlformats.org/officeDocument/2006/relationships/ctrlProp" Target="../ctrlProps/ctrlProp217.xml"/><Relationship Id="rId58" Type="http://schemas.openxmlformats.org/officeDocument/2006/relationships/ctrlProp" Target="../ctrlProps/ctrlProp238.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44" Type="http://schemas.openxmlformats.org/officeDocument/2006/relationships/ctrlProp" Target="../ctrlProps/ctrlProp324.xml"/><Relationship Id="rId90" Type="http://schemas.openxmlformats.org/officeDocument/2006/relationships/ctrlProp" Target="../ctrlProps/ctrlProp270.xml"/><Relationship Id="rId165" Type="http://schemas.openxmlformats.org/officeDocument/2006/relationships/ctrlProp" Target="../ctrlProps/ctrlProp345.xml"/><Relationship Id="rId27" Type="http://schemas.openxmlformats.org/officeDocument/2006/relationships/ctrlProp" Target="../ctrlProps/ctrlProp207.xml"/><Relationship Id="rId48" Type="http://schemas.openxmlformats.org/officeDocument/2006/relationships/ctrlProp" Target="../ctrlProps/ctrlProp228.xml"/><Relationship Id="rId69" Type="http://schemas.openxmlformats.org/officeDocument/2006/relationships/ctrlProp" Target="../ctrlProps/ctrlProp249.xml"/><Relationship Id="rId113" Type="http://schemas.openxmlformats.org/officeDocument/2006/relationships/ctrlProp" Target="../ctrlProps/ctrlProp293.xml"/><Relationship Id="rId134" Type="http://schemas.openxmlformats.org/officeDocument/2006/relationships/ctrlProp" Target="../ctrlProps/ctrlProp314.xml"/><Relationship Id="rId80" Type="http://schemas.openxmlformats.org/officeDocument/2006/relationships/ctrlProp" Target="../ctrlProps/ctrlProp260.xml"/><Relationship Id="rId155" Type="http://schemas.openxmlformats.org/officeDocument/2006/relationships/ctrlProp" Target="../ctrlProps/ctrlProp335.xml"/><Relationship Id="rId176" Type="http://schemas.openxmlformats.org/officeDocument/2006/relationships/ctrlProp" Target="../ctrlProps/ctrlProp356.xml"/><Relationship Id="rId17" Type="http://schemas.openxmlformats.org/officeDocument/2006/relationships/ctrlProp" Target="../ctrlProps/ctrlProp197.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24" Type="http://schemas.openxmlformats.org/officeDocument/2006/relationships/ctrlProp" Target="../ctrlProps/ctrlProp304.xml"/><Relationship Id="rId70" Type="http://schemas.openxmlformats.org/officeDocument/2006/relationships/ctrlProp" Target="../ctrlProps/ctrlProp250.xml"/><Relationship Id="rId91" Type="http://schemas.openxmlformats.org/officeDocument/2006/relationships/ctrlProp" Target="../ctrlProps/ctrlProp271.xml"/><Relationship Id="rId145" Type="http://schemas.openxmlformats.org/officeDocument/2006/relationships/ctrlProp" Target="../ctrlProps/ctrlProp325.xml"/><Relationship Id="rId166" Type="http://schemas.openxmlformats.org/officeDocument/2006/relationships/ctrlProp" Target="../ctrlProps/ctrlProp346.xml"/><Relationship Id="rId1" Type="http://schemas.openxmlformats.org/officeDocument/2006/relationships/printerSettings" Target="../printerSettings/printerSettings5.bin"/><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8">
    <pageSetUpPr fitToPage="1"/>
  </sheetPr>
  <dimension ref="A1:N261"/>
  <sheetViews>
    <sheetView showGridLines="0" topLeftCell="A101" zoomScale="140" zoomScaleNormal="140" workbookViewId="0">
      <selection activeCell="G100" sqref="G100"/>
    </sheetView>
  </sheetViews>
  <sheetFormatPr defaultColWidth="6.33203125" defaultRowHeight="12.75" x14ac:dyDescent="0.15"/>
  <cols>
    <col min="1" max="1" width="6.6640625" style="311" customWidth="1"/>
    <col min="2" max="2" width="25.6640625" style="330" customWidth="1"/>
    <col min="3" max="3" width="31" style="330" customWidth="1"/>
    <col min="4" max="4" width="20.5" style="330" customWidth="1"/>
    <col min="5" max="5" width="40.6640625" style="330" customWidth="1"/>
    <col min="6" max="6" width="29" style="330" customWidth="1"/>
    <col min="7" max="7" width="26" style="330" customWidth="1"/>
    <col min="8" max="10" width="5.33203125" style="311" hidden="1" customWidth="1"/>
    <col min="11" max="11" width="38.6640625" style="319" customWidth="1"/>
    <col min="12" max="16384" width="6.33203125" style="311"/>
  </cols>
  <sheetData>
    <row r="1" spans="1:11" ht="57.75" customHeight="1" x14ac:dyDescent="0.15">
      <c r="A1" s="429" t="s">
        <v>315</v>
      </c>
    </row>
    <row r="2" spans="1:11" s="312" customFormat="1" ht="20.25" hidden="1" customHeight="1" x14ac:dyDescent="0.15">
      <c r="A2" s="347" t="s">
        <v>56</v>
      </c>
      <c r="B2" s="331"/>
      <c r="C2" s="1567"/>
      <c r="D2" s="1567"/>
      <c r="E2" s="1567"/>
      <c r="F2" s="1567"/>
      <c r="G2" s="331"/>
      <c r="K2" s="316"/>
    </row>
    <row r="3" spans="1:11" s="312" customFormat="1" ht="27" customHeight="1" x14ac:dyDescent="0.15">
      <c r="A3" s="347"/>
      <c r="B3" s="413"/>
      <c r="C3" s="1571" t="str">
        <f>'t1'!A1</f>
        <v>REGIONI ED AUTONOMIE LOCALI - anno 2024</v>
      </c>
      <c r="D3" s="1571"/>
      <c r="E3" s="1571"/>
      <c r="F3" s="1571"/>
      <c r="G3" s="331"/>
      <c r="K3" s="316"/>
    </row>
    <row r="4" spans="1:11" hidden="1" x14ac:dyDescent="0.15"/>
    <row r="5" spans="1:11" x14ac:dyDescent="0.15">
      <c r="E5" s="311"/>
    </row>
    <row r="6" spans="1:11" ht="18" customHeight="1" x14ac:dyDescent="0.15">
      <c r="B6" s="1546" t="s">
        <v>387</v>
      </c>
      <c r="C6" s="1547"/>
      <c r="D6" s="1547"/>
      <c r="E6" s="1547"/>
      <c r="F6" s="1547"/>
      <c r="G6" s="1548"/>
    </row>
    <row r="7" spans="1:11" ht="6" customHeight="1" x14ac:dyDescent="0.15"/>
    <row r="8" spans="1:11" ht="19.5" hidden="1" customHeight="1" x14ac:dyDescent="0.15">
      <c r="A8" s="348"/>
      <c r="B8" s="330" t="s">
        <v>259</v>
      </c>
      <c r="D8" s="332"/>
      <c r="E8" s="1552"/>
      <c r="F8" s="1553"/>
      <c r="G8" s="1555"/>
    </row>
    <row r="9" spans="1:11" ht="29.1" hidden="1" customHeight="1" x14ac:dyDescent="0.15">
      <c r="A9" s="348" t="s">
        <v>289</v>
      </c>
      <c r="B9" s="313" t="s">
        <v>260</v>
      </c>
      <c r="C9" s="313"/>
      <c r="D9" s="332"/>
      <c r="E9" s="1568"/>
      <c r="F9" s="1569"/>
      <c r="G9" s="1570"/>
      <c r="K9" s="926" t="str">
        <f>IF(LEN(E9)=0,"E' NECESSARIO INSERIRE IL CODICE FISCALE DELL'ENTE","")</f>
        <v>E' NECESSARIO INSERIRE IL CODICE FISCALE DELL'ENTE</v>
      </c>
    </row>
    <row r="10" spans="1:11" ht="29.1" customHeight="1" x14ac:dyDescent="0.15">
      <c r="A10" s="348"/>
      <c r="B10" s="313" t="s">
        <v>261</v>
      </c>
      <c r="C10" s="313"/>
      <c r="D10" s="332"/>
      <c r="E10" s="1552" t="s">
        <v>1446</v>
      </c>
      <c r="F10" s="1553"/>
      <c r="G10" s="1555"/>
      <c r="K10" s="926"/>
    </row>
    <row r="11" spans="1:11" ht="29.1" hidden="1" customHeight="1" x14ac:dyDescent="0.15">
      <c r="A11" s="348"/>
      <c r="B11" s="313" t="s">
        <v>262</v>
      </c>
      <c r="C11" s="313"/>
      <c r="D11" s="332"/>
      <c r="E11" s="1552"/>
      <c r="F11" s="1553"/>
      <c r="G11" s="1555"/>
      <c r="K11" s="926"/>
    </row>
    <row r="12" spans="1:11" ht="29.1" customHeight="1" x14ac:dyDescent="0.15">
      <c r="A12" s="348"/>
      <c r="B12" s="313" t="s">
        <v>263</v>
      </c>
      <c r="C12" s="313"/>
      <c r="D12" s="332"/>
      <c r="E12" s="1561" t="s">
        <v>1447</v>
      </c>
      <c r="F12" s="1562"/>
      <c r="G12" s="1563"/>
      <c r="K12" s="926"/>
    </row>
    <row r="13" spans="1:11" ht="29.1" hidden="1" customHeight="1" x14ac:dyDescent="0.15">
      <c r="A13" s="348" t="s">
        <v>289</v>
      </c>
      <c r="B13" s="313" t="s">
        <v>264</v>
      </c>
      <c r="C13" s="563"/>
      <c r="D13" s="564"/>
      <c r="E13" s="565"/>
      <c r="F13" s="566"/>
      <c r="G13" s="567"/>
      <c r="H13" s="481"/>
      <c r="I13" s="482"/>
      <c r="K13" s="925" t="str">
        <f>IF(AND(LEN(C13)&gt;0,LEN(D13)&gt;0,LEN(E13)&gt;0,LEN(F13)&gt;0,LEN(G13)&gt;0),"","E' NECESSARIO COMPILARE TUTTI I DATI DELL'INDIRIZZO")</f>
        <v>E' NECESSARIO COMPILARE TUTTI I DATI DELL'INDIRIZZO</v>
      </c>
    </row>
    <row r="14" spans="1:11" s="315" customFormat="1" ht="20.25" hidden="1" customHeight="1" x14ac:dyDescent="0.15">
      <c r="A14" s="348"/>
      <c r="B14" s="314"/>
      <c r="C14" s="333" t="s">
        <v>265</v>
      </c>
      <c r="D14" s="315" t="s">
        <v>304</v>
      </c>
      <c r="E14" s="333" t="s">
        <v>266</v>
      </c>
      <c r="F14" s="333" t="s">
        <v>335</v>
      </c>
      <c r="G14" s="333"/>
    </row>
    <row r="15" spans="1:11" s="450" customFormat="1" ht="29.1" customHeight="1" x14ac:dyDescent="0.15">
      <c r="A15" s="330"/>
      <c r="B15" s="313" t="s">
        <v>59</v>
      </c>
      <c r="D15" s="1549" t="s">
        <v>1448</v>
      </c>
      <c r="E15" s="1550"/>
      <c r="F15" s="1550"/>
      <c r="G15" s="1551"/>
      <c r="K15" s="927"/>
    </row>
    <row r="16" spans="1:11" ht="18" customHeight="1" x14ac:dyDescent="0.15">
      <c r="A16" s="348"/>
      <c r="B16" s="1546" t="s">
        <v>378</v>
      </c>
      <c r="C16" s="1547"/>
      <c r="D16" s="1547"/>
      <c r="E16" s="1547"/>
      <c r="F16" s="1547"/>
      <c r="G16" s="1548"/>
    </row>
    <row r="17" spans="1:11" s="316" customFormat="1" ht="15" customHeight="1" x14ac:dyDescent="0.15">
      <c r="A17" s="348"/>
      <c r="B17" s="334" t="s">
        <v>267</v>
      </c>
      <c r="C17" s="614"/>
      <c r="D17" s="614"/>
      <c r="E17" s="614"/>
      <c r="F17" s="614"/>
      <c r="G17" s="614"/>
    </row>
    <row r="18" spans="1:11" s="316" customFormat="1" ht="15" x14ac:dyDescent="0.15">
      <c r="A18" s="348"/>
      <c r="B18" s="335" t="s">
        <v>268</v>
      </c>
      <c r="C18" s="335"/>
      <c r="D18" s="335" t="s">
        <v>269</v>
      </c>
      <c r="E18" s="335"/>
      <c r="F18" s="336" t="s">
        <v>295</v>
      </c>
      <c r="G18" s="608"/>
    </row>
    <row r="19" spans="1:11" ht="22.5" customHeight="1" x14ac:dyDescent="0.15">
      <c r="A19" s="348"/>
      <c r="B19" s="1552" t="s">
        <v>1449</v>
      </c>
      <c r="C19" s="1553"/>
      <c r="D19" s="1552" t="s">
        <v>1450</v>
      </c>
      <c r="E19" s="1553"/>
      <c r="F19" s="1554" t="s">
        <v>1451</v>
      </c>
      <c r="G19" s="1555"/>
      <c r="K19" s="925"/>
    </row>
    <row r="20" spans="1:11" s="316" customFormat="1" ht="15" customHeight="1" x14ac:dyDescent="0.15">
      <c r="A20" s="348"/>
      <c r="B20" s="334" t="s">
        <v>270</v>
      </c>
      <c r="D20" s="335"/>
      <c r="E20" s="335"/>
      <c r="F20" s="614"/>
      <c r="G20" s="614"/>
    </row>
    <row r="21" spans="1:11" s="316" customFormat="1" ht="15" customHeight="1" x14ac:dyDescent="0.15">
      <c r="A21" s="348"/>
      <c r="B21" s="335" t="s">
        <v>268</v>
      </c>
      <c r="C21" s="335"/>
      <c r="D21" s="335" t="s">
        <v>269</v>
      </c>
      <c r="E21" s="335"/>
      <c r="F21" s="336" t="s">
        <v>295</v>
      </c>
      <c r="G21" s="609"/>
    </row>
    <row r="22" spans="1:11" ht="23.25" customHeight="1" x14ac:dyDescent="0.15">
      <c r="A22" s="348"/>
      <c r="B22" s="1540" t="s">
        <v>1452</v>
      </c>
      <c r="C22" s="1541"/>
      <c r="D22" s="1540" t="s">
        <v>1453</v>
      </c>
      <c r="E22" s="1541"/>
      <c r="F22" s="1540" t="s">
        <v>1454</v>
      </c>
      <c r="G22" s="1541"/>
      <c r="K22" s="925" t="str">
        <f>IF(OR(LEN(B22)&gt;0,LEN(D22)&gt;0),IF(LEN(F22)=0,"E' NECESSARIO COMPILARE IL CAMPO E-MAIL"," ")," ")</f>
        <v xml:space="preserve"> </v>
      </c>
    </row>
    <row r="23" spans="1:11" ht="23.25" customHeight="1" x14ac:dyDescent="0.15">
      <c r="A23" s="348"/>
      <c r="B23" s="1540" t="s">
        <v>1455</v>
      </c>
      <c r="C23" s="1541"/>
      <c r="D23" s="1540" t="s">
        <v>1456</v>
      </c>
      <c r="E23" s="1541"/>
      <c r="F23" s="1540" t="s">
        <v>1457</v>
      </c>
      <c r="G23" s="1541"/>
      <c r="K23" s="925" t="str">
        <f>IF(OR(LEN(B23)&gt;0,LEN(D23)&gt;0),IF(LEN(F23)=0,"E' NECESSARIO COMPILARE IL CAMPO E-MAIL"," ")," ")</f>
        <v xml:space="preserve"> </v>
      </c>
    </row>
    <row r="24" spans="1:11" ht="23.25" customHeight="1" x14ac:dyDescent="0.15">
      <c r="A24" s="348"/>
      <c r="B24" s="1540"/>
      <c r="C24" s="1541"/>
      <c r="D24" s="1540"/>
      <c r="E24" s="1541"/>
      <c r="F24" s="1540"/>
      <c r="G24" s="1541"/>
      <c r="K24" s="925" t="str">
        <f>IF(OR(LEN(B24)&gt;0,LEN(D24)&gt;0),IF(LEN(F24)=0,"E' NECESSARIO COMPILARE IL CAMPO E-MAIL"," ")," ")</f>
        <v xml:space="preserve"> </v>
      </c>
    </row>
    <row r="25" spans="1:11" ht="23.25" customHeight="1" x14ac:dyDescent="0.15">
      <c r="A25" s="348"/>
      <c r="B25" s="1540"/>
      <c r="C25" s="1541"/>
      <c r="D25" s="1540"/>
      <c r="E25" s="1541"/>
      <c r="F25" s="1540"/>
      <c r="G25" s="1541"/>
      <c r="K25" s="925" t="str">
        <f>IF(OR(LEN(B25)&gt;0,LEN(D25)&gt;0),IF(LEN(F25)=0,"E' NECESSARIO COMPILARE IL CAMPO E-MAIL"," ")," ")</f>
        <v xml:space="preserve"> </v>
      </c>
    </row>
    <row r="26" spans="1:11" ht="23.25" customHeight="1" x14ac:dyDescent="0.15">
      <c r="A26" s="348"/>
      <c r="B26" s="1540"/>
      <c r="C26" s="1541"/>
      <c r="D26" s="1540"/>
      <c r="E26" s="1541"/>
      <c r="F26" s="1540"/>
      <c r="G26" s="1541"/>
      <c r="K26" s="925" t="str">
        <f>IF(OR(LEN(B26)&gt;0,LEN(D26)&gt;0),IF(LEN(F26)=0,"E' NECESSARIO COMPILARE IL CAMPO E-MAIL"," ")," ")</f>
        <v xml:space="preserve"> </v>
      </c>
    </row>
    <row r="27" spans="1:11" ht="18" x14ac:dyDescent="0.15">
      <c r="A27" s="348"/>
      <c r="C27" s="337"/>
      <c r="D27" s="337"/>
      <c r="E27" s="332"/>
      <c r="F27" s="338"/>
      <c r="G27" s="338"/>
    </row>
    <row r="28" spans="1:11" ht="18" customHeight="1" x14ac:dyDescent="0.15">
      <c r="A28" s="348"/>
      <c r="B28" s="340" t="s">
        <v>271</v>
      </c>
      <c r="C28" s="339"/>
      <c r="D28" s="339"/>
      <c r="E28" s="341"/>
      <c r="F28" s="342"/>
      <c r="G28" s="342"/>
      <c r="H28" s="317"/>
    </row>
    <row r="29" spans="1:11" ht="13.5" customHeight="1" x14ac:dyDescent="0.15">
      <c r="A29" s="348"/>
      <c r="B29" s="339"/>
      <c r="C29" s="339"/>
      <c r="D29" s="339"/>
      <c r="E29" s="341"/>
      <c r="F29" s="341"/>
      <c r="G29" s="341"/>
      <c r="H29" s="317"/>
    </row>
    <row r="30" spans="1:11" ht="18" customHeight="1" x14ac:dyDescent="0.15">
      <c r="A30" s="348"/>
      <c r="B30" s="1546" t="s">
        <v>379</v>
      </c>
      <c r="C30" s="1547"/>
      <c r="D30" s="1547"/>
      <c r="E30" s="1547"/>
      <c r="F30" s="1547"/>
      <c r="G30" s="1548"/>
      <c r="H30" s="317"/>
    </row>
    <row r="31" spans="1:11" ht="8.1" customHeight="1" x14ac:dyDescent="0.15">
      <c r="A31" s="348"/>
      <c r="B31" s="343"/>
      <c r="E31" s="311"/>
    </row>
    <row r="32" spans="1:11" s="319" customFormat="1" ht="15.75" customHeight="1" x14ac:dyDescent="0.15">
      <c r="A32" s="348"/>
      <c r="B32" s="767" t="s">
        <v>611</v>
      </c>
      <c r="C32" s="767"/>
      <c r="D32" s="767" t="s">
        <v>612</v>
      </c>
      <c r="E32" s="767" t="s">
        <v>613</v>
      </c>
      <c r="F32" s="768" t="s">
        <v>614</v>
      </c>
      <c r="G32" s="311"/>
    </row>
    <row r="33" spans="1:11" ht="36" customHeight="1" x14ac:dyDescent="0.2">
      <c r="A33" s="348"/>
      <c r="B33" s="1544" t="s">
        <v>1458</v>
      </c>
      <c r="C33" s="1545"/>
      <c r="D33" s="564" t="s">
        <v>1459</v>
      </c>
      <c r="E33" s="568" t="s">
        <v>1460</v>
      </c>
      <c r="F33" s="569" t="s">
        <v>1461</v>
      </c>
      <c r="G33" s="311"/>
      <c r="K33" s="925" t="str">
        <f>IF(AND(LEN(B33)&gt;0,LEN(D33)&gt;0,LEN(E33)&gt;0,LEN(F33)&gt;0),"","COMPILARE TUTTI I DATI DEL RESPONSABILE CONTRASSEGNATI CON L'ASTERISCO")</f>
        <v/>
      </c>
    </row>
    <row r="34" spans="1:11" ht="20.25" hidden="1" customHeight="1" x14ac:dyDescent="0.2">
      <c r="A34" s="348"/>
      <c r="B34" s="1542"/>
      <c r="C34" s="1582"/>
      <c r="D34" s="623"/>
      <c r="E34" s="431"/>
      <c r="F34" s="625"/>
      <c r="G34" s="311"/>
    </row>
    <row r="35" spans="1:11" ht="18" customHeight="1" x14ac:dyDescent="0.15">
      <c r="A35" s="348"/>
      <c r="B35" s="313"/>
      <c r="C35" s="313"/>
      <c r="F35" s="311"/>
      <c r="G35" s="311"/>
    </row>
    <row r="36" spans="1:11" ht="18" customHeight="1" x14ac:dyDescent="0.15">
      <c r="A36" s="348"/>
      <c r="B36" s="1546" t="s">
        <v>510</v>
      </c>
      <c r="C36" s="1547"/>
      <c r="D36" s="1547"/>
      <c r="E36" s="1547"/>
      <c r="F36" s="1547"/>
      <c r="G36" s="1548"/>
      <c r="H36" s="317"/>
    </row>
    <row r="37" spans="1:11" ht="8.1" customHeight="1" x14ac:dyDescent="0.15">
      <c r="A37" s="348"/>
      <c r="B37" s="343"/>
      <c r="E37" s="311"/>
    </row>
    <row r="38" spans="1:11" s="319" customFormat="1" ht="15.75" customHeight="1" x14ac:dyDescent="0.15">
      <c r="A38" s="348"/>
      <c r="B38" s="318" t="s">
        <v>268</v>
      </c>
      <c r="C38" s="318"/>
      <c r="D38" s="318" t="s">
        <v>269</v>
      </c>
      <c r="E38" s="318" t="s">
        <v>295</v>
      </c>
      <c r="F38" s="319" t="s">
        <v>261</v>
      </c>
      <c r="G38" s="311"/>
    </row>
    <row r="39" spans="1:11" ht="23.25" customHeight="1" x14ac:dyDescent="0.2">
      <c r="A39" s="348"/>
      <c r="B39" s="1542" t="s">
        <v>1462</v>
      </c>
      <c r="C39" s="1543"/>
      <c r="D39" s="623" t="s">
        <v>1463</v>
      </c>
      <c r="E39" s="624" t="s">
        <v>1464</v>
      </c>
      <c r="F39" s="625" t="s">
        <v>1465</v>
      </c>
      <c r="G39" s="311"/>
      <c r="K39" s="925"/>
    </row>
    <row r="40" spans="1:11" ht="18" customHeight="1" x14ac:dyDescent="0.15">
      <c r="A40" s="348"/>
      <c r="B40" s="313"/>
      <c r="C40" s="313"/>
      <c r="F40" s="311"/>
      <c r="G40" s="311"/>
    </row>
    <row r="41" spans="1:11" ht="18" customHeight="1" x14ac:dyDescent="0.15">
      <c r="A41" s="348"/>
      <c r="B41" s="1546" t="s">
        <v>388</v>
      </c>
      <c r="C41" s="1547"/>
      <c r="D41" s="1547"/>
      <c r="E41" s="1547"/>
      <c r="F41" s="1547"/>
      <c r="G41" s="1548"/>
    </row>
    <row r="42" spans="1:11" ht="6" customHeight="1" x14ac:dyDescent="0.2">
      <c r="A42" s="348"/>
      <c r="B42" s="639"/>
      <c r="C42" s="639"/>
      <c r="D42" s="640"/>
      <c r="E42" s="640"/>
      <c r="F42" s="344"/>
      <c r="G42" s="344"/>
    </row>
    <row r="43" spans="1:11" ht="29.25" hidden="1" customHeight="1" x14ac:dyDescent="0.15">
      <c r="A43" s="348">
        <v>1</v>
      </c>
      <c r="B43" s="570" t="s">
        <v>274</v>
      </c>
      <c r="C43" s="570"/>
      <c r="D43" s="570"/>
      <c r="E43" s="570"/>
      <c r="F43" s="570"/>
      <c r="G43" s="570"/>
      <c r="H43" s="414"/>
      <c r="I43" s="414"/>
      <c r="J43" s="432"/>
      <c r="K43" s="925"/>
    </row>
    <row r="44" spans="1:11" ht="29.25" hidden="1" customHeight="1" x14ac:dyDescent="0.15">
      <c r="A44" s="348">
        <v>2</v>
      </c>
      <c r="B44" s="570" t="s">
        <v>274</v>
      </c>
      <c r="C44" s="570"/>
      <c r="D44" s="570"/>
      <c r="E44" s="570"/>
      <c r="F44" s="570"/>
      <c r="G44" s="570"/>
      <c r="H44" s="414"/>
      <c r="I44" s="414"/>
      <c r="J44" s="432"/>
      <c r="K44" s="925"/>
    </row>
    <row r="45" spans="1:11" ht="4.3499999999999996" hidden="1" customHeight="1" x14ac:dyDescent="0.15">
      <c r="A45" s="348"/>
      <c r="B45" s="570"/>
      <c r="C45" s="570"/>
      <c r="D45" s="570"/>
      <c r="E45" s="570"/>
      <c r="F45" s="570"/>
      <c r="G45" s="570"/>
      <c r="H45" s="414"/>
      <c r="I45" s="414"/>
      <c r="J45" s="432"/>
      <c r="K45" s="925"/>
    </row>
    <row r="46" spans="1:11" ht="15" hidden="1" customHeight="1" x14ac:dyDescent="0.15">
      <c r="A46" s="348"/>
      <c r="B46" s="570"/>
      <c r="C46" s="570"/>
      <c r="D46" s="570"/>
      <c r="E46" s="570"/>
      <c r="F46" s="570"/>
      <c r="G46" s="345"/>
      <c r="H46" s="414"/>
      <c r="I46" s="414"/>
      <c r="J46" s="432"/>
      <c r="K46" s="925"/>
    </row>
    <row r="47" spans="1:11" ht="29.25" hidden="1" customHeight="1" x14ac:dyDescent="0.15">
      <c r="A47" s="348" t="s">
        <v>297</v>
      </c>
      <c r="B47" s="570" t="s">
        <v>274</v>
      </c>
      <c r="C47" s="570"/>
      <c r="D47" s="570"/>
      <c r="E47" s="570"/>
      <c r="F47" s="570"/>
      <c r="G47" s="607"/>
      <c r="H47" s="414"/>
      <c r="I47" s="414"/>
      <c r="J47" s="432"/>
      <c r="K47" s="925"/>
    </row>
    <row r="48" spans="1:11" ht="4.3499999999999996" hidden="1" customHeight="1" x14ac:dyDescent="0.15">
      <c r="A48" s="348"/>
      <c r="B48" s="570"/>
      <c r="C48" s="570"/>
      <c r="D48" s="570"/>
      <c r="E48" s="570"/>
      <c r="F48" s="570"/>
      <c r="H48" s="414"/>
      <c r="I48" s="414"/>
      <c r="J48" s="432"/>
      <c r="K48" s="925"/>
    </row>
    <row r="49" spans="1:11" ht="15" hidden="1" customHeight="1" x14ac:dyDescent="0.15">
      <c r="A49" s="348"/>
      <c r="B49" s="570"/>
      <c r="C49" s="570"/>
      <c r="D49" s="570"/>
      <c r="E49" s="570"/>
      <c r="F49" s="570"/>
      <c r="G49" s="345"/>
      <c r="H49" s="414"/>
      <c r="I49" s="414"/>
      <c r="J49" s="432"/>
      <c r="K49" s="925"/>
    </row>
    <row r="50" spans="1:11" ht="29.25" hidden="1" customHeight="1" x14ac:dyDescent="0.15">
      <c r="A50" s="348" t="s">
        <v>298</v>
      </c>
      <c r="B50" s="570" t="s">
        <v>274</v>
      </c>
      <c r="C50" s="570"/>
      <c r="D50" s="570"/>
      <c r="E50" s="570"/>
      <c r="F50" s="570"/>
      <c r="G50" s="607"/>
      <c r="H50" s="414"/>
      <c r="I50" s="414"/>
      <c r="J50" s="432"/>
      <c r="K50" s="925"/>
    </row>
    <row r="51" spans="1:11" ht="4.3499999999999996" hidden="1" customHeight="1" x14ac:dyDescent="0.15">
      <c r="A51" s="348"/>
      <c r="B51" s="570"/>
      <c r="C51" s="570"/>
      <c r="D51" s="570"/>
      <c r="E51" s="570"/>
      <c r="F51" s="570"/>
      <c r="G51" s="661"/>
      <c r="H51" s="414"/>
      <c r="I51" s="414"/>
      <c r="J51" s="432"/>
      <c r="K51" s="925"/>
    </row>
    <row r="52" spans="1:11" ht="15" x14ac:dyDescent="0.2">
      <c r="A52" s="348"/>
      <c r="B52" s="311"/>
      <c r="C52" s="311"/>
      <c r="D52" s="640"/>
      <c r="E52" s="640"/>
      <c r="F52" s="344"/>
      <c r="G52" s="641" t="s">
        <v>276</v>
      </c>
    </row>
    <row r="53" spans="1:11" ht="27" customHeight="1" x14ac:dyDescent="0.15">
      <c r="A53" s="348">
        <v>5</v>
      </c>
      <c r="B53" s="1538" t="s">
        <v>503</v>
      </c>
      <c r="C53" s="1538"/>
      <c r="D53" s="1538"/>
      <c r="E53" s="1538"/>
      <c r="F53" s="1539"/>
      <c r="G53" s="510">
        <v>0</v>
      </c>
      <c r="K53" s="925" t="str">
        <f>IF(G53="","INSERIRE CAMPO OBBLIGATORIO",IF(G53=" ","INSERIRE NUMERO VALIDO",""))</f>
        <v/>
      </c>
    </row>
    <row r="54" spans="1:11" ht="4.5" customHeight="1" x14ac:dyDescent="0.15">
      <c r="A54" s="348"/>
      <c r="B54" s="320"/>
      <c r="C54" s="320"/>
      <c r="D54" s="600"/>
      <c r="E54" s="600"/>
      <c r="F54" s="600"/>
      <c r="G54" s="346"/>
    </row>
    <row r="55" spans="1:11" ht="15" x14ac:dyDescent="0.15">
      <c r="A55" s="348"/>
      <c r="B55" s="474"/>
      <c r="C55" s="474"/>
      <c r="D55" s="601"/>
      <c r="E55" s="601"/>
      <c r="F55" s="474"/>
      <c r="G55" s="345" t="s">
        <v>275</v>
      </c>
    </row>
    <row r="56" spans="1:11" ht="24" customHeight="1" x14ac:dyDescent="0.15">
      <c r="A56" s="348">
        <v>6</v>
      </c>
      <c r="B56" s="1538" t="s">
        <v>1211</v>
      </c>
      <c r="C56" s="1538"/>
      <c r="D56" s="1538"/>
      <c r="E56" s="1538"/>
      <c r="F56" s="1539"/>
      <c r="G56" s="766">
        <v>0</v>
      </c>
      <c r="K56" s="925" t="str">
        <f>IF(G56="","INSERIRE CAMPO OBBLIGATORIO",IF(G56=" ","INSERIRE NUMERO VALIDO",""))</f>
        <v/>
      </c>
    </row>
    <row r="57" spans="1:11" ht="4.5" customHeight="1" x14ac:dyDescent="0.15">
      <c r="A57" s="348"/>
      <c r="B57" s="320"/>
      <c r="C57" s="320"/>
      <c r="D57" s="601"/>
      <c r="E57" s="601"/>
      <c r="F57" s="474"/>
    </row>
    <row r="58" spans="1:11" ht="15" x14ac:dyDescent="0.15">
      <c r="A58" s="348"/>
      <c r="B58" s="474"/>
      <c r="C58" s="602"/>
      <c r="D58" s="603"/>
      <c r="E58" s="603"/>
      <c r="F58" s="604"/>
      <c r="G58" s="345" t="s">
        <v>275</v>
      </c>
    </row>
    <row r="59" spans="1:11" ht="24" customHeight="1" x14ac:dyDescent="0.15">
      <c r="A59" s="348">
        <v>7</v>
      </c>
      <c r="B59" s="1538" t="s">
        <v>1212</v>
      </c>
      <c r="C59" s="1538"/>
      <c r="D59" s="1538"/>
      <c r="E59" s="1538"/>
      <c r="F59" s="1539"/>
      <c r="G59" s="510">
        <v>0</v>
      </c>
      <c r="K59" s="925" t="str">
        <f>IF(G59="","INSERIRE CAMPO OBBLIGATORIO",IF(G59=" ","INSERIRE NUMERO VALIDO",""))</f>
        <v/>
      </c>
    </row>
    <row r="60" spans="1:11" ht="4.5" customHeight="1" x14ac:dyDescent="0.15">
      <c r="A60" s="348"/>
      <c r="B60" s="320"/>
      <c r="C60" s="320"/>
      <c r="D60" s="601"/>
      <c r="E60" s="601"/>
      <c r="F60" s="474"/>
      <c r="G60" s="330" t="s">
        <v>107</v>
      </c>
    </row>
    <row r="61" spans="1:11" ht="15" x14ac:dyDescent="0.15">
      <c r="A61" s="348"/>
      <c r="B61" s="474"/>
      <c r="C61" s="602"/>
      <c r="D61" s="603"/>
      <c r="E61" s="603"/>
      <c r="F61" s="604"/>
      <c r="G61" s="345" t="s">
        <v>275</v>
      </c>
    </row>
    <row r="62" spans="1:11" ht="24" customHeight="1" x14ac:dyDescent="0.15">
      <c r="A62" s="348">
        <v>8</v>
      </c>
      <c r="B62" s="1538" t="s">
        <v>442</v>
      </c>
      <c r="C62" s="1538"/>
      <c r="D62" s="1538"/>
      <c r="E62" s="1538"/>
      <c r="F62" s="1539"/>
      <c r="G62" s="510">
        <v>6</v>
      </c>
      <c r="K62" s="925" t="str">
        <f>IF(G62="","INSERIRE CAMPO OBBLIGATORIO",IF(G62=" ","INSERIRE NUMERO VALIDO",""))</f>
        <v/>
      </c>
    </row>
    <row r="63" spans="1:11" ht="4.5" customHeight="1" x14ac:dyDescent="0.15">
      <c r="A63" s="348"/>
      <c r="B63" s="320"/>
      <c r="C63" s="320"/>
      <c r="D63" s="601"/>
      <c r="E63" s="601"/>
      <c r="F63" s="474"/>
      <c r="G63" s="330" t="s">
        <v>107</v>
      </c>
    </row>
    <row r="64" spans="1:11" ht="15" hidden="1" customHeight="1" x14ac:dyDescent="0.15">
      <c r="A64" s="468"/>
      <c r="B64" s="320"/>
      <c r="C64" s="320"/>
      <c r="D64" s="601"/>
      <c r="E64" s="601"/>
      <c r="F64" s="474"/>
      <c r="G64"/>
      <c r="H64"/>
      <c r="I64" s="475"/>
      <c r="J64" s="475"/>
    </row>
    <row r="65" spans="1:11" ht="15" hidden="1" customHeight="1" x14ac:dyDescent="0.15">
      <c r="A65" s="468"/>
      <c r="B65" s="320"/>
      <c r="C65" s="320"/>
      <c r="D65" s="601"/>
      <c r="E65" s="601"/>
      <c r="F65" s="474"/>
      <c r="G65"/>
      <c r="H65"/>
      <c r="I65" s="465"/>
      <c r="J65" s="475"/>
    </row>
    <row r="66" spans="1:11" ht="15" hidden="1" customHeight="1" x14ac:dyDescent="0.15">
      <c r="A66" s="468"/>
      <c r="B66" s="320"/>
      <c r="C66" s="320"/>
      <c r="D66" s="601"/>
      <c r="E66" s="601"/>
      <c r="F66" s="474"/>
      <c r="G66"/>
      <c r="H66"/>
      <c r="I66" s="465"/>
      <c r="J66" s="475"/>
    </row>
    <row r="67" spans="1:11" ht="15" hidden="1" customHeight="1" x14ac:dyDescent="0.15">
      <c r="A67" s="468"/>
      <c r="B67" s="320"/>
      <c r="C67" s="320"/>
      <c r="D67" s="601"/>
      <c r="E67" s="601"/>
      <c r="F67" s="474"/>
      <c r="G67"/>
      <c r="H67"/>
      <c r="I67" s="465"/>
      <c r="J67" s="475"/>
    </row>
    <row r="68" spans="1:11" ht="15" hidden="1" customHeight="1" x14ac:dyDescent="0.15">
      <c r="A68" s="468"/>
      <c r="B68" s="320"/>
      <c r="C68" s="320"/>
      <c r="D68" s="601"/>
      <c r="E68" s="601"/>
      <c r="F68" s="474"/>
      <c r="G68"/>
      <c r="H68"/>
      <c r="I68" s="465"/>
      <c r="J68" s="475"/>
    </row>
    <row r="69" spans="1:11" ht="15" hidden="1" customHeight="1" x14ac:dyDescent="0.15">
      <c r="A69" s="468"/>
      <c r="B69" s="320"/>
      <c r="C69" s="320"/>
      <c r="D69" s="601"/>
      <c r="E69" s="601"/>
      <c r="F69" s="474"/>
      <c r="G69"/>
      <c r="H69"/>
      <c r="I69" s="465"/>
      <c r="J69" s="475"/>
    </row>
    <row r="70" spans="1:11" ht="10.35" hidden="1" customHeight="1" x14ac:dyDescent="0.15">
      <c r="A70" s="348"/>
      <c r="B70" s="320"/>
      <c r="C70" s="320"/>
      <c r="D70" s="601"/>
      <c r="E70" s="601"/>
      <c r="F70" s="474"/>
      <c r="G70" s="499"/>
    </row>
    <row r="71" spans="1:11" ht="10.35" hidden="1" customHeight="1" x14ac:dyDescent="0.15">
      <c r="A71" s="348"/>
      <c r="B71" s="320"/>
      <c r="C71" s="320"/>
      <c r="D71" s="601"/>
      <c r="E71" s="601"/>
      <c r="F71" s="474"/>
      <c r="G71" s="499"/>
    </row>
    <row r="72" spans="1:11" ht="10.35" hidden="1" customHeight="1" x14ac:dyDescent="0.15">
      <c r="A72" s="348"/>
      <c r="B72" s="320"/>
      <c r="C72" s="320"/>
      <c r="D72" s="601"/>
      <c r="E72" s="601"/>
      <c r="F72" s="474"/>
      <c r="G72" s="499"/>
    </row>
    <row r="73" spans="1:11" ht="10.35" hidden="1" customHeight="1" x14ac:dyDescent="0.15">
      <c r="A73" s="348"/>
      <c r="B73" s="320"/>
      <c r="C73" s="320"/>
      <c r="D73" s="601"/>
      <c r="E73" s="601"/>
      <c r="F73" s="474"/>
      <c r="G73" s="499"/>
    </row>
    <row r="74" spans="1:11" ht="10.35" hidden="1" customHeight="1" x14ac:dyDescent="0.15">
      <c r="A74" s="348"/>
      <c r="B74" s="320"/>
      <c r="C74" s="320"/>
      <c r="D74" s="601"/>
      <c r="E74" s="601"/>
      <c r="F74" s="474"/>
      <c r="G74" s="499"/>
    </row>
    <row r="75" spans="1:11" ht="10.35" hidden="1" customHeight="1" x14ac:dyDescent="0.15">
      <c r="A75" s="348"/>
      <c r="B75" s="320"/>
      <c r="C75" s="320"/>
      <c r="D75" s="601"/>
      <c r="E75" s="601"/>
      <c r="F75" s="474"/>
      <c r="G75" s="499"/>
    </row>
    <row r="76" spans="1:11" ht="10.35" hidden="1" customHeight="1" x14ac:dyDescent="0.15">
      <c r="A76" s="348"/>
      <c r="B76" s="320"/>
      <c r="C76" s="320"/>
      <c r="D76" s="601"/>
      <c r="E76" s="601"/>
      <c r="F76" s="474"/>
      <c r="G76" s="499"/>
    </row>
    <row r="77" spans="1:11" ht="10.35" hidden="1" customHeight="1" x14ac:dyDescent="0.15">
      <c r="A77" s="348"/>
      <c r="B77" s="320"/>
      <c r="C77" s="320"/>
      <c r="D77" s="601"/>
      <c r="E77" s="601"/>
      <c r="F77" s="474"/>
      <c r="G77" s="499"/>
    </row>
    <row r="78" spans="1:11" ht="10.35" hidden="1" customHeight="1" x14ac:dyDescent="0.15">
      <c r="A78" s="348"/>
      <c r="B78" s="320"/>
      <c r="C78" s="320"/>
      <c r="D78" s="601"/>
      <c r="E78" s="601"/>
      <c r="F78" s="474"/>
      <c r="G78" s="499"/>
    </row>
    <row r="79" spans="1:11" ht="10.35" hidden="1" customHeight="1" x14ac:dyDescent="0.15">
      <c r="A79" s="348"/>
      <c r="B79" s="320"/>
      <c r="C79" s="320"/>
      <c r="D79" s="601"/>
      <c r="E79" s="601"/>
      <c r="F79" s="474"/>
      <c r="G79" s="466"/>
      <c r="K79" s="925"/>
    </row>
    <row r="80" spans="1:11" ht="17.25" hidden="1" customHeight="1" x14ac:dyDescent="0.15">
      <c r="A80" s="348"/>
      <c r="B80" s="320"/>
      <c r="C80" s="320"/>
      <c r="D80" s="601"/>
      <c r="E80" s="601"/>
      <c r="F80" s="474"/>
    </row>
    <row r="81" spans="1:11" ht="15" x14ac:dyDescent="0.15">
      <c r="A81" s="348"/>
      <c r="B81" s="474"/>
      <c r="C81" s="602"/>
      <c r="D81" s="603"/>
      <c r="E81" s="603"/>
      <c r="F81" s="604"/>
      <c r="G81" s="345" t="s">
        <v>363</v>
      </c>
    </row>
    <row r="82" spans="1:11" ht="27" customHeight="1" x14ac:dyDescent="0.15">
      <c r="A82" s="348">
        <v>9</v>
      </c>
      <c r="B82" s="1538" t="s">
        <v>443</v>
      </c>
      <c r="C82" s="1538"/>
      <c r="D82" s="1538"/>
      <c r="E82" s="1538"/>
      <c r="F82" s="1539"/>
      <c r="G82" s="510">
        <v>605</v>
      </c>
      <c r="K82" s="925"/>
    </row>
    <row r="83" spans="1:11" ht="5.25" customHeight="1" x14ac:dyDescent="0.15">
      <c r="A83" s="348"/>
      <c r="B83" s="428"/>
      <c r="C83" s="428"/>
      <c r="D83" s="428"/>
      <c r="E83" s="428"/>
      <c r="F83" s="428"/>
      <c r="K83" s="925"/>
    </row>
    <row r="84" spans="1:11" ht="15" hidden="1" x14ac:dyDescent="0.15">
      <c r="A84" s="348"/>
      <c r="B84" s="474"/>
      <c r="C84" s="602"/>
      <c r="D84" s="603"/>
      <c r="E84" s="603"/>
      <c r="F84" s="604"/>
      <c r="G84" s="345"/>
    </row>
    <row r="85" spans="1:11" ht="27" hidden="1" customHeight="1" x14ac:dyDescent="0.15">
      <c r="A85" s="348">
        <v>10</v>
      </c>
      <c r="B85" s="1538" t="s">
        <v>274</v>
      </c>
      <c r="C85" s="1538"/>
      <c r="D85" s="1538"/>
      <c r="E85" s="1538"/>
      <c r="F85" s="1539"/>
      <c r="G85" s="607"/>
      <c r="K85" s="925"/>
    </row>
    <row r="86" spans="1:11" ht="5.25" hidden="1" customHeight="1" x14ac:dyDescent="0.15">
      <c r="A86" s="348"/>
      <c r="B86" s="428"/>
      <c r="C86" s="428"/>
      <c r="D86" s="428"/>
      <c r="E86" s="428"/>
      <c r="F86" s="428"/>
      <c r="K86" s="925"/>
    </row>
    <row r="87" spans="1:11" ht="15" hidden="1" x14ac:dyDescent="0.15">
      <c r="A87" s="348"/>
      <c r="B87" s="474"/>
      <c r="C87" s="602"/>
      <c r="D87" s="603"/>
      <c r="E87" s="603"/>
      <c r="F87" s="604"/>
      <c r="G87" s="345"/>
    </row>
    <row r="88" spans="1:11" ht="27" hidden="1" customHeight="1" x14ac:dyDescent="0.15">
      <c r="A88" s="348">
        <v>11</v>
      </c>
      <c r="B88" s="1538" t="s">
        <v>274</v>
      </c>
      <c r="C88" s="1538"/>
      <c r="D88" s="1538"/>
      <c r="E88" s="1538"/>
      <c r="F88" s="1539"/>
      <c r="G88" s="607"/>
      <c r="K88" s="925"/>
    </row>
    <row r="89" spans="1:11" ht="5.25" hidden="1" customHeight="1" x14ac:dyDescent="0.15">
      <c r="A89" s="348"/>
      <c r="B89" s="428"/>
      <c r="C89" s="428"/>
      <c r="D89" s="428"/>
      <c r="E89" s="428"/>
      <c r="F89" s="428"/>
      <c r="K89" s="925"/>
    </row>
    <row r="90" spans="1:11" ht="15" hidden="1" x14ac:dyDescent="0.15">
      <c r="A90" s="599"/>
      <c r="B90" s="474"/>
      <c r="C90" s="602"/>
      <c r="D90" s="603"/>
      <c r="E90" s="603"/>
      <c r="F90" s="604"/>
      <c r="G90" s="345"/>
    </row>
    <row r="91" spans="1:11" ht="27" hidden="1" customHeight="1" x14ac:dyDescent="0.15">
      <c r="A91" s="348">
        <v>12</v>
      </c>
      <c r="B91" s="1538" t="s">
        <v>274</v>
      </c>
      <c r="C91" s="1538"/>
      <c r="D91" s="1538"/>
      <c r="E91" s="1538"/>
      <c r="F91" s="1539"/>
      <c r="G91" s="607"/>
      <c r="K91" s="925"/>
    </row>
    <row r="92" spans="1:11" ht="4.5" hidden="1" customHeight="1" x14ac:dyDescent="0.15">
      <c r="A92" s="348"/>
      <c r="B92" s="428"/>
      <c r="C92" s="428"/>
      <c r="D92" s="428"/>
      <c r="E92" s="428"/>
      <c r="F92" s="428"/>
      <c r="G92" s="428"/>
      <c r="K92" s="925"/>
    </row>
    <row r="93" spans="1:11" ht="15" hidden="1" x14ac:dyDescent="0.15">
      <c r="A93" s="348"/>
      <c r="B93" s="474"/>
      <c r="C93" s="602"/>
      <c r="D93" s="603"/>
      <c r="E93" s="603"/>
      <c r="F93" s="604"/>
      <c r="G93" s="345"/>
    </row>
    <row r="94" spans="1:11" ht="27" hidden="1" customHeight="1" x14ac:dyDescent="0.15">
      <c r="A94" s="348">
        <v>13</v>
      </c>
      <c r="B94" s="1538" t="s">
        <v>274</v>
      </c>
      <c r="C94" s="1538"/>
      <c r="D94" s="1538"/>
      <c r="E94" s="1538"/>
      <c r="F94" s="1539"/>
      <c r="G94" s="607"/>
      <c r="K94" s="925"/>
    </row>
    <row r="95" spans="1:11" ht="4.5" hidden="1" customHeight="1" x14ac:dyDescent="0.15">
      <c r="A95" s="348"/>
      <c r="B95" s="428"/>
      <c r="C95" s="428"/>
      <c r="D95" s="428"/>
      <c r="E95" s="428"/>
      <c r="F95" s="428"/>
      <c r="G95" s="428"/>
      <c r="K95" s="925"/>
    </row>
    <row r="96" spans="1:11" ht="15" hidden="1" x14ac:dyDescent="0.15">
      <c r="A96" s="348"/>
      <c r="B96" s="474"/>
      <c r="C96" s="602"/>
      <c r="D96" s="603"/>
      <c r="E96" s="603"/>
      <c r="F96" s="604"/>
      <c r="G96" s="345"/>
    </row>
    <row r="97" spans="1:11" ht="27" hidden="1" customHeight="1" x14ac:dyDescent="0.15">
      <c r="A97" s="348">
        <v>30</v>
      </c>
      <c r="B97" s="1538" t="s">
        <v>274</v>
      </c>
      <c r="C97" s="1538"/>
      <c r="D97" s="1538"/>
      <c r="E97" s="1538"/>
      <c r="F97" s="1539"/>
      <c r="G97" s="607"/>
      <c r="K97" s="925"/>
    </row>
    <row r="98" spans="1:11" ht="4.5" hidden="1" customHeight="1" x14ac:dyDescent="0.15">
      <c r="A98" s="348"/>
      <c r="B98" s="428"/>
      <c r="C98" s="428"/>
      <c r="D98" s="428"/>
      <c r="E98" s="428"/>
      <c r="F98" s="428"/>
      <c r="G98" s="428"/>
      <c r="K98" s="925"/>
    </row>
    <row r="99" spans="1:11" ht="15" x14ac:dyDescent="0.15">
      <c r="A99" s="348"/>
      <c r="B99" s="474"/>
      <c r="C99" s="602"/>
      <c r="D99" s="603"/>
      <c r="E99" s="603"/>
      <c r="F99" s="604"/>
      <c r="G99" s="345" t="s">
        <v>276</v>
      </c>
    </row>
    <row r="100" spans="1:11" ht="27" customHeight="1" x14ac:dyDescent="0.15">
      <c r="A100" s="348">
        <v>31</v>
      </c>
      <c r="B100" s="1538" t="s">
        <v>504</v>
      </c>
      <c r="C100" s="1538"/>
      <c r="D100" s="1538"/>
      <c r="E100" s="1538"/>
      <c r="F100" s="1539"/>
      <c r="G100" s="510">
        <v>0</v>
      </c>
      <c r="K100" s="925"/>
    </row>
    <row r="101" spans="1:11" ht="4.5" customHeight="1" x14ac:dyDescent="0.15">
      <c r="A101" s="348"/>
      <c r="B101" s="428"/>
      <c r="C101" s="428"/>
      <c r="D101" s="428"/>
      <c r="E101" s="428"/>
      <c r="F101" s="428"/>
      <c r="G101" s="428"/>
      <c r="K101" s="925"/>
    </row>
    <row r="102" spans="1:11" ht="15" x14ac:dyDescent="0.15">
      <c r="A102" s="348"/>
      <c r="B102" s="474"/>
      <c r="C102" s="602"/>
      <c r="D102" s="603"/>
      <c r="E102" s="603"/>
      <c r="F102" s="604"/>
      <c r="G102" s="345" t="s">
        <v>276</v>
      </c>
    </row>
    <row r="103" spans="1:11" ht="27" customHeight="1" x14ac:dyDescent="0.15">
      <c r="A103" s="348">
        <v>32</v>
      </c>
      <c r="B103" s="1538" t="s">
        <v>1213</v>
      </c>
      <c r="C103" s="1538"/>
      <c r="D103" s="1538"/>
      <c r="E103" s="1538"/>
      <c r="F103" s="1539"/>
      <c r="G103" s="510">
        <v>0</v>
      </c>
      <c r="K103" s="925"/>
    </row>
    <row r="104" spans="1:11" ht="4.5" customHeight="1" x14ac:dyDescent="0.15">
      <c r="A104" s="348"/>
      <c r="B104" s="428"/>
      <c r="C104" s="428"/>
      <c r="D104" s="428"/>
      <c r="E104" s="428"/>
      <c r="F104" s="428"/>
      <c r="G104" s="428"/>
      <c r="K104" s="925"/>
    </row>
    <row r="105" spans="1:11" ht="15" x14ac:dyDescent="0.15">
      <c r="A105" s="348"/>
      <c r="B105" s="474"/>
      <c r="C105" s="602"/>
      <c r="D105" s="603"/>
      <c r="E105" s="603"/>
      <c r="F105" s="604"/>
      <c r="G105" s="345" t="s">
        <v>276</v>
      </c>
    </row>
    <row r="106" spans="1:11" ht="27" customHeight="1" x14ac:dyDescent="0.15">
      <c r="A106" s="348">
        <v>33</v>
      </c>
      <c r="B106" s="1538" t="s">
        <v>1360</v>
      </c>
      <c r="C106" s="1538"/>
      <c r="D106" s="1538"/>
      <c r="E106" s="1538"/>
      <c r="F106" s="1539"/>
      <c r="G106" s="510">
        <v>11</v>
      </c>
      <c r="K106" s="925"/>
    </row>
    <row r="107" spans="1:11" ht="4.5" customHeight="1" x14ac:dyDescent="0.15">
      <c r="A107" s="348"/>
      <c r="B107" s="428"/>
      <c r="C107" s="428"/>
      <c r="D107" s="428"/>
      <c r="E107" s="428"/>
      <c r="F107" s="428"/>
      <c r="G107" s="428"/>
      <c r="K107" s="925"/>
    </row>
    <row r="108" spans="1:11" ht="15" x14ac:dyDescent="0.15">
      <c r="A108" s="348"/>
      <c r="B108" s="474"/>
      <c r="C108" s="602"/>
      <c r="D108" s="603"/>
      <c r="E108" s="603"/>
      <c r="F108" s="604"/>
      <c r="G108" s="345" t="s">
        <v>276</v>
      </c>
    </row>
    <row r="109" spans="1:11" ht="27" customHeight="1" x14ac:dyDescent="0.15">
      <c r="A109" s="348">
        <v>34</v>
      </c>
      <c r="B109" s="1538" t="s">
        <v>1359</v>
      </c>
      <c r="C109" s="1538"/>
      <c r="D109" s="1538"/>
      <c r="E109" s="1538"/>
      <c r="F109" s="1539"/>
      <c r="G109" s="510">
        <v>0</v>
      </c>
      <c r="K109" s="925"/>
    </row>
    <row r="110" spans="1:11" ht="4.5" customHeight="1" x14ac:dyDescent="0.15">
      <c r="A110" s="348"/>
      <c r="B110" s="428"/>
      <c r="C110" s="428"/>
      <c r="D110" s="428"/>
      <c r="E110" s="428"/>
      <c r="F110" s="428"/>
      <c r="G110" s="428"/>
      <c r="K110" s="925"/>
    </row>
    <row r="111" spans="1:11" ht="15" x14ac:dyDescent="0.15">
      <c r="A111" s="348"/>
      <c r="B111" s="474"/>
      <c r="C111" s="602"/>
      <c r="D111" s="603"/>
      <c r="E111" s="603"/>
      <c r="F111" s="604"/>
      <c r="G111" s="345" t="s">
        <v>276</v>
      </c>
    </row>
    <row r="112" spans="1:11" ht="27" customHeight="1" x14ac:dyDescent="0.15">
      <c r="A112" s="348">
        <v>35</v>
      </c>
      <c r="B112" s="1581" t="s">
        <v>593</v>
      </c>
      <c r="C112" s="1581"/>
      <c r="D112" s="1581"/>
      <c r="E112" s="1581"/>
      <c r="F112" s="1581"/>
      <c r="G112" s="510">
        <v>0</v>
      </c>
      <c r="K112" s="925"/>
    </row>
    <row r="113" spans="1:11" ht="4.5" customHeight="1" x14ac:dyDescent="0.15">
      <c r="A113" s="348"/>
      <c r="B113" s="428"/>
      <c r="C113" s="428"/>
      <c r="D113" s="428"/>
      <c r="E113" s="428"/>
      <c r="F113" s="428"/>
      <c r="G113" s="428"/>
      <c r="K113" s="925"/>
    </row>
    <row r="114" spans="1:11" ht="15" x14ac:dyDescent="0.15">
      <c r="A114" s="348"/>
      <c r="B114" s="474"/>
      <c r="C114" s="602"/>
      <c r="D114" s="603"/>
      <c r="E114" s="603"/>
      <c r="F114" s="604"/>
      <c r="G114" s="345" t="s">
        <v>276</v>
      </c>
    </row>
    <row r="115" spans="1:11" ht="27" customHeight="1" x14ac:dyDescent="0.15">
      <c r="A115" s="348">
        <v>36</v>
      </c>
      <c r="B115" s="1581" t="s">
        <v>594</v>
      </c>
      <c r="C115" s="1581"/>
      <c r="D115" s="1581"/>
      <c r="E115" s="1581"/>
      <c r="F115" s="1581"/>
      <c r="G115" s="510">
        <v>0</v>
      </c>
      <c r="K115" s="925"/>
    </row>
    <row r="116" spans="1:11" ht="4.5" customHeight="1" x14ac:dyDescent="0.15">
      <c r="A116" s="348"/>
      <c r="B116" s="428"/>
      <c r="C116" s="428"/>
      <c r="D116" s="428"/>
      <c r="E116" s="428"/>
      <c r="F116" s="428"/>
      <c r="G116" s="428"/>
      <c r="K116" s="925"/>
    </row>
    <row r="117" spans="1:11" ht="15" x14ac:dyDescent="0.15">
      <c r="A117" s="348"/>
      <c r="B117" s="704"/>
      <c r="C117" s="704"/>
      <c r="D117" s="704"/>
      <c r="E117" s="704"/>
      <c r="F117" s="704"/>
      <c r="G117" s="345" t="s">
        <v>276</v>
      </c>
    </row>
    <row r="118" spans="1:11" ht="27.6" customHeight="1" x14ac:dyDescent="0.15">
      <c r="A118" s="348">
        <v>37</v>
      </c>
      <c r="B118" s="1581" t="s">
        <v>1179</v>
      </c>
      <c r="C118" s="1581"/>
      <c r="D118" s="1581"/>
      <c r="E118" s="1581"/>
      <c r="F118" s="1581"/>
      <c r="G118" s="510">
        <v>0</v>
      </c>
      <c r="K118" s="925"/>
    </row>
    <row r="119" spans="1:11" ht="4.5" customHeight="1" x14ac:dyDescent="0.15">
      <c r="A119" s="348"/>
      <c r="B119" s="428"/>
      <c r="C119" s="428"/>
      <c r="D119" s="428"/>
      <c r="E119" s="428"/>
      <c r="F119" s="428"/>
      <c r="G119" s="428"/>
      <c r="K119" s="925"/>
    </row>
    <row r="120" spans="1:11" ht="15" x14ac:dyDescent="0.15">
      <c r="A120" s="348"/>
      <c r="B120" s="474"/>
      <c r="C120" s="602"/>
      <c r="D120" s="603"/>
      <c r="E120" s="603"/>
      <c r="F120" s="604"/>
      <c r="G120" s="641" t="s">
        <v>363</v>
      </c>
    </row>
    <row r="121" spans="1:11" ht="27" customHeight="1" x14ac:dyDescent="0.15">
      <c r="A121" s="348">
        <v>38</v>
      </c>
      <c r="B121" s="1538" t="s">
        <v>623</v>
      </c>
      <c r="C121" s="1538"/>
      <c r="D121" s="1538"/>
      <c r="E121" s="1538"/>
      <c r="F121" s="1539"/>
      <c r="G121" s="796">
        <v>0</v>
      </c>
      <c r="K121" s="925"/>
    </row>
    <row r="122" spans="1:11" ht="4.5" customHeight="1" x14ac:dyDescent="0.15">
      <c r="A122" s="348"/>
      <c r="B122" s="428"/>
      <c r="C122" s="428"/>
      <c r="D122" s="428"/>
      <c r="E122" s="428"/>
      <c r="F122" s="428"/>
      <c r="G122" s="428"/>
      <c r="K122" s="925"/>
    </row>
    <row r="123" spans="1:11" ht="15" x14ac:dyDescent="0.15">
      <c r="A123" s="348"/>
      <c r="B123" s="474"/>
      <c r="C123" s="602"/>
      <c r="D123" s="603"/>
      <c r="E123" s="603"/>
      <c r="F123" s="604"/>
      <c r="G123" s="641" t="s">
        <v>363</v>
      </c>
    </row>
    <row r="124" spans="1:11" ht="27" customHeight="1" x14ac:dyDescent="0.15">
      <c r="A124" s="348">
        <v>39</v>
      </c>
      <c r="B124" s="1538" t="s">
        <v>622</v>
      </c>
      <c r="C124" s="1538"/>
      <c r="D124" s="1538"/>
      <c r="E124" s="1538"/>
      <c r="F124" s="1539"/>
      <c r="G124" s="796">
        <v>0</v>
      </c>
      <c r="K124" s="925"/>
    </row>
    <row r="125" spans="1:11" ht="4.5" customHeight="1" x14ac:dyDescent="0.15">
      <c r="A125" s="348"/>
      <c r="B125" s="428"/>
      <c r="C125" s="428"/>
      <c r="D125" s="428"/>
      <c r="E125" s="428"/>
      <c r="F125" s="428"/>
      <c r="G125" s="428"/>
      <c r="K125" s="925"/>
    </row>
    <row r="126" spans="1:11" ht="15" x14ac:dyDescent="0.15">
      <c r="A126" s="348"/>
      <c r="B126" s="474"/>
      <c r="C126" s="602"/>
      <c r="D126" s="603"/>
      <c r="E126" s="603"/>
      <c r="F126" s="604"/>
      <c r="G126" s="641" t="s">
        <v>363</v>
      </c>
    </row>
    <row r="127" spans="1:11" ht="27" customHeight="1" x14ac:dyDescent="0.15">
      <c r="A127" s="348">
        <v>40</v>
      </c>
      <c r="B127" s="1538" t="s">
        <v>1180</v>
      </c>
      <c r="C127" s="1538"/>
      <c r="D127" s="1538"/>
      <c r="E127" s="1538"/>
      <c r="F127" s="1539"/>
      <c r="G127" s="796">
        <v>0</v>
      </c>
      <c r="K127" s="925"/>
    </row>
    <row r="128" spans="1:11" ht="4.5" customHeight="1" x14ac:dyDescent="0.15">
      <c r="A128" s="348"/>
      <c r="B128" s="428"/>
      <c r="C128" s="428"/>
      <c r="D128" s="428"/>
      <c r="E128" s="428"/>
      <c r="F128" s="428"/>
      <c r="G128" s="428"/>
      <c r="K128" s="925"/>
    </row>
    <row r="129" spans="1:11" ht="15" hidden="1" x14ac:dyDescent="0.15">
      <c r="A129" s="348"/>
      <c r="B129" s="474"/>
      <c r="C129" s="602"/>
      <c r="D129" s="603"/>
      <c r="E129" s="603"/>
      <c r="F129" s="604"/>
      <c r="G129" s="345"/>
    </row>
    <row r="130" spans="1:11" ht="27" hidden="1" customHeight="1" x14ac:dyDescent="0.15">
      <c r="A130" s="348">
        <v>41</v>
      </c>
      <c r="B130" s="1538" t="s">
        <v>274</v>
      </c>
      <c r="C130" s="1538"/>
      <c r="D130" s="1538"/>
      <c r="E130" s="1538"/>
      <c r="F130" s="1539"/>
      <c r="G130" s="607"/>
      <c r="K130" s="925"/>
    </row>
    <row r="131" spans="1:11" ht="4.5" hidden="1" customHeight="1" x14ac:dyDescent="0.15">
      <c r="A131" s="348"/>
      <c r="B131" s="428"/>
      <c r="C131" s="428"/>
      <c r="D131" s="428"/>
      <c r="E131" s="428"/>
      <c r="F131" s="428"/>
      <c r="G131" s="428"/>
      <c r="K131" s="925"/>
    </row>
    <row r="132" spans="1:11" ht="15" hidden="1" x14ac:dyDescent="0.15">
      <c r="A132" s="348"/>
      <c r="B132" s="474"/>
      <c r="C132" s="602"/>
      <c r="D132" s="603"/>
      <c r="E132" s="603"/>
      <c r="F132" s="604"/>
      <c r="G132" s="345"/>
    </row>
    <row r="133" spans="1:11" ht="27" hidden="1" customHeight="1" x14ac:dyDescent="0.15">
      <c r="A133" s="348">
        <v>42</v>
      </c>
      <c r="B133" s="1538" t="s">
        <v>274</v>
      </c>
      <c r="C133" s="1538"/>
      <c r="D133" s="1538"/>
      <c r="E133" s="1538"/>
      <c r="F133" s="1539"/>
      <c r="G133" s="607"/>
      <c r="K133" s="925"/>
    </row>
    <row r="134" spans="1:11" ht="4.5" hidden="1" customHeight="1" x14ac:dyDescent="0.15">
      <c r="A134" s="348"/>
      <c r="B134" s="428"/>
      <c r="C134" s="428"/>
      <c r="D134" s="428"/>
      <c r="E134" s="428"/>
      <c r="F134" s="428"/>
      <c r="G134" s="428"/>
      <c r="K134" s="925"/>
    </row>
    <row r="135" spans="1:11" ht="15" hidden="1" x14ac:dyDescent="0.15">
      <c r="A135" s="348"/>
      <c r="B135" s="474"/>
      <c r="C135" s="602"/>
      <c r="D135" s="603"/>
      <c r="E135" s="603"/>
      <c r="F135" s="604"/>
      <c r="G135" s="345"/>
    </row>
    <row r="136" spans="1:11" ht="27" hidden="1" customHeight="1" x14ac:dyDescent="0.15">
      <c r="A136" s="348">
        <v>43</v>
      </c>
      <c r="B136" s="1538" t="s">
        <v>274</v>
      </c>
      <c r="C136" s="1538"/>
      <c r="D136" s="1538"/>
      <c r="E136" s="1538"/>
      <c r="F136" s="1539"/>
      <c r="G136" s="607"/>
      <c r="K136" s="925"/>
    </row>
    <row r="137" spans="1:11" ht="4.5" hidden="1" customHeight="1" x14ac:dyDescent="0.15">
      <c r="A137" s="348"/>
      <c r="B137" s="428"/>
      <c r="C137" s="428"/>
      <c r="D137" s="428"/>
      <c r="E137" s="428"/>
      <c r="F137" s="428"/>
      <c r="G137" s="428"/>
      <c r="K137" s="925"/>
    </row>
    <row r="138" spans="1:11" ht="15" hidden="1" x14ac:dyDescent="0.15">
      <c r="A138" s="348"/>
      <c r="B138" s="474"/>
      <c r="C138" s="602"/>
      <c r="D138" s="603"/>
      <c r="E138" s="603"/>
      <c r="F138" s="604"/>
      <c r="G138" s="345"/>
    </row>
    <row r="139" spans="1:11" ht="27" hidden="1" customHeight="1" x14ac:dyDescent="0.15">
      <c r="A139" s="348">
        <v>44</v>
      </c>
      <c r="B139" s="1538" t="s">
        <v>274</v>
      </c>
      <c r="C139" s="1538"/>
      <c r="D139" s="1538"/>
      <c r="E139" s="1538"/>
      <c r="F139" s="1539"/>
      <c r="G139" s="607"/>
      <c r="K139" s="925"/>
    </row>
    <row r="140" spans="1:11" ht="4.5" hidden="1" customHeight="1" x14ac:dyDescent="0.15">
      <c r="A140" s="348"/>
      <c r="B140" s="428"/>
      <c r="C140" s="428"/>
      <c r="D140" s="428"/>
      <c r="E140" s="428"/>
      <c r="F140" s="428"/>
      <c r="G140" s="428"/>
      <c r="K140" s="925"/>
    </row>
    <row r="141" spans="1:11" ht="15" hidden="1" x14ac:dyDescent="0.15">
      <c r="A141" s="348"/>
      <c r="B141" s="474"/>
      <c r="C141" s="602"/>
      <c r="D141" s="603"/>
      <c r="E141" s="603"/>
      <c r="F141" s="604"/>
      <c r="G141" s="345"/>
    </row>
    <row r="142" spans="1:11" ht="27" hidden="1" customHeight="1" x14ac:dyDescent="0.15">
      <c r="A142" s="348">
        <v>45</v>
      </c>
      <c r="B142" s="1538" t="s">
        <v>274</v>
      </c>
      <c r="C142" s="1538"/>
      <c r="D142" s="1538"/>
      <c r="E142" s="1538"/>
      <c r="F142" s="1539"/>
      <c r="G142" s="607"/>
      <c r="K142" s="925"/>
    </row>
    <row r="143" spans="1:11" ht="4.5" hidden="1" customHeight="1" x14ac:dyDescent="0.15">
      <c r="A143" s="348"/>
      <c r="B143" s="428"/>
      <c r="C143" s="428"/>
      <c r="D143" s="428"/>
      <c r="E143" s="428"/>
      <c r="F143" s="428"/>
      <c r="G143" s="428"/>
      <c r="K143" s="925"/>
    </row>
    <row r="144" spans="1:11" ht="15" hidden="1" x14ac:dyDescent="0.15">
      <c r="A144" s="348"/>
      <c r="B144" s="474"/>
      <c r="C144" s="602"/>
      <c r="D144" s="603"/>
      <c r="E144" s="603"/>
      <c r="F144" s="604"/>
      <c r="G144" s="345"/>
    </row>
    <row r="145" spans="1:11" ht="27" hidden="1" customHeight="1" x14ac:dyDescent="0.15">
      <c r="A145" s="348">
        <v>46</v>
      </c>
      <c r="B145" s="1538" t="s">
        <v>274</v>
      </c>
      <c r="C145" s="1538"/>
      <c r="D145" s="1538"/>
      <c r="E145" s="1538"/>
      <c r="F145" s="1539"/>
      <c r="G145" s="607"/>
      <c r="K145" s="925"/>
    </row>
    <row r="146" spans="1:11" ht="4.3499999999999996" hidden="1" customHeight="1" x14ac:dyDescent="0.15">
      <c r="A146" s="348"/>
      <c r="B146" s="428"/>
      <c r="C146" s="428"/>
      <c r="D146" s="428"/>
      <c r="E146" s="428"/>
      <c r="F146" s="428"/>
      <c r="K146" s="925"/>
    </row>
    <row r="147" spans="1:11" ht="15" hidden="1" customHeight="1" x14ac:dyDescent="0.15">
      <c r="A147" s="348"/>
      <c r="B147" s="428"/>
      <c r="C147" s="428"/>
      <c r="D147" s="428"/>
      <c r="E147" s="428"/>
      <c r="F147" s="428"/>
      <c r="G147" s="641" t="s">
        <v>276</v>
      </c>
      <c r="K147" s="925"/>
    </row>
    <row r="148" spans="1:11" ht="27" hidden="1" customHeight="1" x14ac:dyDescent="0.15">
      <c r="A148" s="348">
        <v>47</v>
      </c>
      <c r="B148" s="1559"/>
      <c r="C148" s="1559"/>
      <c r="D148" s="1559"/>
      <c r="E148" s="1559"/>
      <c r="F148" s="1560"/>
      <c r="G148" s="796"/>
      <c r="K148" s="925"/>
    </row>
    <row r="149" spans="1:11" ht="4.3499999999999996" hidden="1" customHeight="1" x14ac:dyDescent="0.15">
      <c r="A149" s="348"/>
      <c r="B149" s="311"/>
      <c r="C149" s="428"/>
      <c r="D149" s="428"/>
      <c r="E149" s="428"/>
      <c r="F149" s="428"/>
      <c r="G149" s="428"/>
      <c r="K149" s="925"/>
    </row>
    <row r="150" spans="1:11" ht="15" hidden="1" customHeight="1" x14ac:dyDescent="0.15">
      <c r="A150" s="348"/>
      <c r="B150" s="428"/>
      <c r="C150" s="428"/>
      <c r="D150" s="428"/>
      <c r="E150" s="428"/>
      <c r="F150" s="428"/>
      <c r="G150" s="641" t="s">
        <v>276</v>
      </c>
      <c r="K150" s="925"/>
    </row>
    <row r="151" spans="1:11" ht="27" hidden="1" customHeight="1" x14ac:dyDescent="0.15">
      <c r="A151" s="348">
        <v>48</v>
      </c>
      <c r="B151" s="1559"/>
      <c r="C151" s="1559"/>
      <c r="D151" s="1559"/>
      <c r="E151" s="1559"/>
      <c r="F151" s="1560"/>
      <c r="G151" s="796"/>
      <c r="K151" s="925"/>
    </row>
    <row r="152" spans="1:11" ht="3.6" hidden="1" customHeight="1" x14ac:dyDescent="0.15">
      <c r="A152" s="348"/>
      <c r="B152" s="428"/>
      <c r="C152" s="428"/>
      <c r="D152" s="428"/>
      <c r="E152" s="428"/>
      <c r="F152" s="428"/>
      <c r="G152" s="640"/>
      <c r="K152" s="925"/>
    </row>
    <row r="153" spans="1:11" ht="15" customHeight="1" x14ac:dyDescent="0.15">
      <c r="A153" s="348"/>
      <c r="B153" s="428"/>
      <c r="C153" s="428"/>
      <c r="D153" s="428"/>
      <c r="E153" s="428"/>
      <c r="F153" s="428"/>
      <c r="G153" s="641" t="s">
        <v>363</v>
      </c>
      <c r="K153" s="925"/>
    </row>
    <row r="154" spans="1:11" ht="27" customHeight="1" x14ac:dyDescent="0.15">
      <c r="A154" s="348">
        <v>49</v>
      </c>
      <c r="B154" s="1559" t="s">
        <v>758</v>
      </c>
      <c r="C154" s="1559"/>
      <c r="D154" s="1559"/>
      <c r="E154" s="1559"/>
      <c r="F154" s="1560"/>
      <c r="G154" s="796">
        <v>3223060</v>
      </c>
      <c r="K154" s="925"/>
    </row>
    <row r="155" spans="1:11" ht="4.5" hidden="1" customHeight="1" x14ac:dyDescent="0.15">
      <c r="A155" s="348"/>
      <c r="B155" s="428"/>
      <c r="C155" s="428"/>
      <c r="D155" s="428"/>
      <c r="E155" s="428"/>
      <c r="F155" s="428"/>
      <c r="G155" s="428"/>
      <c r="K155" s="925"/>
    </row>
    <row r="156" spans="1:11" ht="15" hidden="1" x14ac:dyDescent="0.15">
      <c r="A156" s="348"/>
      <c r="B156" s="474"/>
      <c r="C156" s="602"/>
      <c r="D156" s="603"/>
      <c r="E156" s="603"/>
      <c r="F156" s="604"/>
      <c r="G156" s="345"/>
    </row>
    <row r="157" spans="1:11" ht="27" hidden="1" customHeight="1" x14ac:dyDescent="0.15">
      <c r="A157" s="348">
        <v>50</v>
      </c>
      <c r="B157" s="1538" t="s">
        <v>274</v>
      </c>
      <c r="C157" s="1538"/>
      <c r="D157" s="1538"/>
      <c r="E157" s="1538"/>
      <c r="F157" s="1539"/>
      <c r="G157" s="607"/>
      <c r="K157" s="925"/>
    </row>
    <row r="158" spans="1:11" ht="4.5" hidden="1" customHeight="1" x14ac:dyDescent="0.15">
      <c r="A158" s="348"/>
      <c r="B158" s="428"/>
      <c r="C158" s="428"/>
      <c r="D158" s="428"/>
      <c r="E158" s="428"/>
      <c r="F158" s="428"/>
      <c r="G158" s="428"/>
      <c r="K158" s="925"/>
    </row>
    <row r="159" spans="1:11" ht="15" hidden="1" x14ac:dyDescent="0.15">
      <c r="A159" s="348"/>
      <c r="B159" s="474"/>
      <c r="C159" s="602"/>
      <c r="D159" s="603"/>
      <c r="E159" s="603"/>
      <c r="F159" s="604"/>
      <c r="G159" s="345"/>
    </row>
    <row r="160" spans="1:11" ht="27" hidden="1" customHeight="1" x14ac:dyDescent="0.15">
      <c r="A160" s="348">
        <v>51</v>
      </c>
      <c r="B160" s="1538" t="s">
        <v>274</v>
      </c>
      <c r="C160" s="1538"/>
      <c r="D160" s="1538"/>
      <c r="E160" s="1538"/>
      <c r="F160" s="1539"/>
      <c r="G160" s="607"/>
      <c r="K160" s="925"/>
    </row>
    <row r="161" spans="1:11" ht="4.5" hidden="1" customHeight="1" x14ac:dyDescent="0.15">
      <c r="A161" s="348"/>
      <c r="B161" s="428"/>
      <c r="C161" s="428"/>
      <c r="D161" s="428"/>
      <c r="E161" s="428"/>
      <c r="F161" s="428"/>
      <c r="G161" s="428"/>
      <c r="K161" s="925"/>
    </row>
    <row r="162" spans="1:11" ht="15" hidden="1" x14ac:dyDescent="0.15">
      <c r="A162" s="348"/>
      <c r="B162" s="474"/>
      <c r="C162" s="602"/>
      <c r="D162" s="603"/>
      <c r="E162" s="603"/>
      <c r="F162" s="604"/>
      <c r="G162" s="345"/>
    </row>
    <row r="163" spans="1:11" ht="27" hidden="1" customHeight="1" x14ac:dyDescent="0.15">
      <c r="A163" s="348">
        <v>52</v>
      </c>
      <c r="B163" s="1538" t="s">
        <v>274</v>
      </c>
      <c r="C163" s="1538"/>
      <c r="D163" s="1538"/>
      <c r="E163" s="1538"/>
      <c r="F163" s="1539"/>
      <c r="G163" s="607"/>
      <c r="K163" s="925"/>
    </row>
    <row r="164" spans="1:11" ht="4.5" hidden="1" customHeight="1" x14ac:dyDescent="0.15">
      <c r="A164" s="348"/>
      <c r="B164" s="428"/>
      <c r="C164" s="428"/>
      <c r="D164" s="428"/>
      <c r="E164" s="428"/>
      <c r="F164" s="428"/>
      <c r="G164" s="428"/>
      <c r="K164" s="925"/>
    </row>
    <row r="165" spans="1:11" ht="15" hidden="1" x14ac:dyDescent="0.15">
      <c r="A165" s="348"/>
      <c r="B165" s="474"/>
      <c r="C165" s="602"/>
      <c r="D165" s="603"/>
      <c r="E165" s="603"/>
      <c r="F165" s="604"/>
      <c r="G165" s="345"/>
    </row>
    <row r="166" spans="1:11" ht="27" hidden="1" customHeight="1" x14ac:dyDescent="0.15">
      <c r="A166" s="348">
        <v>53</v>
      </c>
      <c r="B166" s="1538" t="s">
        <v>274</v>
      </c>
      <c r="C166" s="1538"/>
      <c r="D166" s="1538"/>
      <c r="E166" s="1538"/>
      <c r="F166" s="1539"/>
      <c r="G166" s="607"/>
      <c r="K166" s="925"/>
    </row>
    <row r="167" spans="1:11" ht="4.5" hidden="1" customHeight="1" x14ac:dyDescent="0.15">
      <c r="A167" s="348"/>
      <c r="B167" s="428"/>
      <c r="C167" s="428"/>
      <c r="D167" s="428"/>
      <c r="E167" s="428"/>
      <c r="F167" s="428"/>
      <c r="G167" s="428"/>
      <c r="K167" s="925"/>
    </row>
    <row r="168" spans="1:11" ht="15" hidden="1" x14ac:dyDescent="0.15">
      <c r="A168" s="348"/>
      <c r="B168" s="474"/>
      <c r="C168" s="602"/>
      <c r="D168" s="603"/>
      <c r="E168" s="603"/>
      <c r="F168" s="604"/>
      <c r="G168" s="345"/>
    </row>
    <row r="169" spans="1:11" ht="27" hidden="1" customHeight="1" x14ac:dyDescent="0.15">
      <c r="A169" s="348">
        <v>54</v>
      </c>
      <c r="B169" s="1538" t="s">
        <v>274</v>
      </c>
      <c r="C169" s="1538"/>
      <c r="D169" s="1538"/>
      <c r="E169" s="1538"/>
      <c r="F169" s="1539"/>
      <c r="G169" s="607"/>
      <c r="K169" s="925"/>
    </row>
    <row r="170" spans="1:11" ht="4.3499999999999996" hidden="1" customHeight="1" x14ac:dyDescent="0.15">
      <c r="A170" s="348"/>
      <c r="B170" s="428"/>
      <c r="C170" s="428"/>
      <c r="D170" s="428"/>
      <c r="E170" s="428"/>
      <c r="F170" s="428"/>
      <c r="G170" s="428"/>
      <c r="K170" s="925"/>
    </row>
    <row r="171" spans="1:11" ht="15" hidden="1" x14ac:dyDescent="0.15">
      <c r="A171" s="348"/>
      <c r="B171" s="474"/>
      <c r="C171" s="602"/>
      <c r="D171" s="603"/>
      <c r="E171" s="603"/>
      <c r="F171" s="604"/>
      <c r="G171" s="345"/>
    </row>
    <row r="172" spans="1:11" ht="27" hidden="1" customHeight="1" x14ac:dyDescent="0.15">
      <c r="A172" s="348">
        <v>55</v>
      </c>
      <c r="B172" s="1538"/>
      <c r="C172" s="1538"/>
      <c r="D172" s="1538"/>
      <c r="E172" s="1538"/>
      <c r="F172" s="1539"/>
      <c r="G172" s="510"/>
      <c r="K172" s="925"/>
    </row>
    <row r="173" spans="1:11" ht="4.5" hidden="1" customHeight="1" x14ac:dyDescent="0.15">
      <c r="A173" s="348"/>
      <c r="B173" s="428"/>
      <c r="C173" s="428"/>
      <c r="D173" s="428"/>
      <c r="E173" s="428"/>
      <c r="F173" s="428"/>
      <c r="G173" s="428"/>
      <c r="K173" s="925"/>
    </row>
    <row r="174" spans="1:11" ht="15" hidden="1" x14ac:dyDescent="0.15">
      <c r="A174" s="348"/>
      <c r="B174" s="474"/>
      <c r="C174" s="602"/>
      <c r="D174" s="603"/>
      <c r="E174" s="603"/>
      <c r="F174" s="604"/>
      <c r="G174" s="641"/>
    </row>
    <row r="175" spans="1:11" ht="27" hidden="1" customHeight="1" x14ac:dyDescent="0.15">
      <c r="A175" s="348">
        <v>56</v>
      </c>
      <c r="B175" s="1538"/>
      <c r="C175" s="1538"/>
      <c r="D175" s="1538"/>
      <c r="E175" s="1538"/>
      <c r="F175" s="1539"/>
      <c r="G175" s="510"/>
      <c r="K175" s="925"/>
    </row>
    <row r="176" spans="1:11" ht="4.5" hidden="1" customHeight="1" x14ac:dyDescent="0.15">
      <c r="A176" s="348"/>
      <c r="B176" s="428"/>
      <c r="C176" s="428"/>
      <c r="D176" s="428"/>
      <c r="E176" s="428"/>
      <c r="F176" s="428"/>
      <c r="G176" s="428"/>
      <c r="K176" s="925"/>
    </row>
    <row r="177" spans="1:11" ht="15" hidden="1" x14ac:dyDescent="0.15">
      <c r="A177" s="348"/>
      <c r="B177" s="474"/>
      <c r="C177" s="602"/>
      <c r="D177" s="603"/>
      <c r="E177" s="603"/>
      <c r="F177" s="604"/>
      <c r="G177" s="641"/>
    </row>
    <row r="178" spans="1:11" ht="27" hidden="1" customHeight="1" x14ac:dyDescent="0.15">
      <c r="A178" s="348">
        <v>57</v>
      </c>
      <c r="B178" s="1538" t="s">
        <v>274</v>
      </c>
      <c r="C178" s="1538"/>
      <c r="D178" s="1538"/>
      <c r="E178" s="1538"/>
      <c r="F178" s="1539"/>
      <c r="G178" s="607"/>
      <c r="K178" s="925"/>
    </row>
    <row r="179" spans="1:11" ht="4.5" hidden="1" customHeight="1" x14ac:dyDescent="0.15">
      <c r="A179" s="348"/>
      <c r="B179" s="428"/>
      <c r="C179" s="428"/>
      <c r="D179" s="428"/>
      <c r="E179" s="428"/>
      <c r="F179" s="428"/>
      <c r="G179" s="428"/>
      <c r="K179" s="925"/>
    </row>
    <row r="180" spans="1:11" ht="15" hidden="1" x14ac:dyDescent="0.15">
      <c r="A180" s="348"/>
      <c r="B180" s="474"/>
      <c r="C180" s="602"/>
      <c r="D180" s="603"/>
      <c r="E180" s="603"/>
      <c r="F180" s="604"/>
      <c r="G180" s="641"/>
    </row>
    <row r="181" spans="1:11" ht="27" hidden="1" customHeight="1" x14ac:dyDescent="0.15">
      <c r="A181" s="348">
        <v>58</v>
      </c>
      <c r="B181" s="1538" t="s">
        <v>274</v>
      </c>
      <c r="C181" s="1538"/>
      <c r="D181" s="1538"/>
      <c r="E181" s="1538"/>
      <c r="F181" s="1539"/>
      <c r="G181" s="607"/>
      <c r="K181" s="925"/>
    </row>
    <row r="182" spans="1:11" ht="4.5" hidden="1" customHeight="1" x14ac:dyDescent="0.15">
      <c r="A182" s="348"/>
      <c r="B182" s="428"/>
      <c r="C182" s="428"/>
      <c r="D182" s="428"/>
      <c r="E182" s="428"/>
      <c r="F182" s="428"/>
      <c r="G182" s="428"/>
      <c r="K182" s="925"/>
    </row>
    <row r="183" spans="1:11" ht="15" hidden="1" x14ac:dyDescent="0.15">
      <c r="A183" s="348"/>
      <c r="B183" s="474"/>
      <c r="C183" s="602"/>
      <c r="D183" s="603"/>
      <c r="E183" s="603"/>
      <c r="F183" s="604"/>
      <c r="G183" s="641"/>
    </row>
    <row r="184" spans="1:11" ht="27" hidden="1" customHeight="1" x14ac:dyDescent="0.15">
      <c r="A184" s="348">
        <v>59</v>
      </c>
      <c r="B184" s="1538" t="s">
        <v>274</v>
      </c>
      <c r="C184" s="1538"/>
      <c r="D184" s="1538"/>
      <c r="E184" s="1538"/>
      <c r="F184" s="1539"/>
      <c r="G184" s="607"/>
      <c r="K184" s="925"/>
    </row>
    <row r="185" spans="1:11" ht="3.6" hidden="1" customHeight="1" x14ac:dyDescent="0.15">
      <c r="A185" s="348"/>
      <c r="B185" s="474"/>
      <c r="C185" s="602"/>
      <c r="D185" s="603"/>
      <c r="E185" s="603"/>
      <c r="F185" s="604"/>
      <c r="G185" s="430"/>
    </row>
    <row r="186" spans="1:11" ht="15" hidden="1" x14ac:dyDescent="0.15">
      <c r="A186" s="348"/>
      <c r="B186" s="474"/>
      <c r="C186" s="602"/>
      <c r="D186" s="603"/>
      <c r="E186" s="603"/>
      <c r="F186" s="604"/>
      <c r="G186" s="641"/>
    </row>
    <row r="187" spans="1:11" ht="27" hidden="1" customHeight="1" x14ac:dyDescent="0.15">
      <c r="A187" s="348">
        <v>60</v>
      </c>
      <c r="B187" s="1538" t="s">
        <v>274</v>
      </c>
      <c r="C187" s="1538"/>
      <c r="D187" s="1538"/>
      <c r="E187" s="1538"/>
      <c r="F187" s="1539"/>
      <c r="G187" s="607"/>
      <c r="K187" s="925"/>
    </row>
    <row r="188" spans="1:11" ht="3.6" hidden="1" customHeight="1" x14ac:dyDescent="0.15">
      <c r="A188" s="348"/>
      <c r="B188" s="474"/>
      <c r="C188" s="602"/>
      <c r="D188" s="603"/>
      <c r="E188" s="603"/>
      <c r="F188" s="604"/>
      <c r="G188" s="430"/>
    </row>
    <row r="189" spans="1:11" ht="15" hidden="1" x14ac:dyDescent="0.15">
      <c r="A189" s="348"/>
      <c r="B189" s="474"/>
      <c r="C189" s="602"/>
      <c r="D189" s="603"/>
      <c r="E189" s="603"/>
      <c r="F189" s="604"/>
      <c r="G189" s="641"/>
    </row>
    <row r="190" spans="1:11" ht="27" hidden="1" customHeight="1" x14ac:dyDescent="0.15">
      <c r="A190" s="348">
        <v>61</v>
      </c>
      <c r="B190" s="1538" t="s">
        <v>274</v>
      </c>
      <c r="C190" s="1538"/>
      <c r="D190" s="1538"/>
      <c r="E190" s="1538"/>
      <c r="F190" s="1539"/>
      <c r="G190" s="607"/>
      <c r="K190" s="925"/>
    </row>
    <row r="191" spans="1:11" ht="4.5" customHeight="1" x14ac:dyDescent="0.15">
      <c r="A191" s="348"/>
      <c r="B191" s="428"/>
      <c r="C191" s="428"/>
      <c r="D191" s="428"/>
      <c r="E191" s="428"/>
      <c r="F191" s="428"/>
      <c r="G191" s="428"/>
      <c r="K191" s="925"/>
    </row>
    <row r="192" spans="1:11" ht="15" x14ac:dyDescent="0.15">
      <c r="A192" s="348"/>
      <c r="B192" s="474"/>
      <c r="C192" s="602"/>
      <c r="D192" s="603"/>
      <c r="E192" s="603"/>
      <c r="F192" s="604"/>
      <c r="G192" s="345" t="s">
        <v>276</v>
      </c>
    </row>
    <row r="193" spans="1:11" ht="27" customHeight="1" x14ac:dyDescent="0.15">
      <c r="A193" s="348">
        <v>62</v>
      </c>
      <c r="B193" s="1538" t="s">
        <v>1361</v>
      </c>
      <c r="C193" s="1538"/>
      <c r="D193" s="1538"/>
      <c r="E193" s="1538"/>
      <c r="F193" s="1539"/>
      <c r="G193" s="796">
        <v>0</v>
      </c>
      <c r="K193" s="925"/>
    </row>
    <row r="194" spans="1:11" ht="4.5" customHeight="1" x14ac:dyDescent="0.15">
      <c r="A194" s="348"/>
      <c r="B194" s="428"/>
      <c r="C194" s="428"/>
      <c r="D194" s="428"/>
      <c r="E194" s="428"/>
      <c r="F194" s="428"/>
      <c r="G194" s="428"/>
      <c r="K194" s="925"/>
    </row>
    <row r="195" spans="1:11" ht="15" x14ac:dyDescent="0.15">
      <c r="A195" s="348"/>
      <c r="B195" s="474"/>
      <c r="C195" s="602"/>
      <c r="D195" s="603"/>
      <c r="E195" s="603"/>
      <c r="F195" s="604"/>
      <c r="G195" s="641" t="s">
        <v>276</v>
      </c>
    </row>
    <row r="196" spans="1:11" ht="27" customHeight="1" x14ac:dyDescent="0.15">
      <c r="A196" s="348">
        <v>63</v>
      </c>
      <c r="B196" s="1538" t="s">
        <v>1362</v>
      </c>
      <c r="C196" s="1538"/>
      <c r="D196" s="1538"/>
      <c r="E196" s="1538"/>
      <c r="F196" s="1539"/>
      <c r="G196" s="796">
        <v>0</v>
      </c>
      <c r="K196" s="925"/>
    </row>
    <row r="197" spans="1:11" ht="4.5" customHeight="1" x14ac:dyDescent="0.15">
      <c r="A197" s="348"/>
      <c r="B197" s="428"/>
      <c r="C197" s="428"/>
      <c r="D197" s="428"/>
      <c r="E197" s="428"/>
      <c r="F197" s="428"/>
      <c r="G197" s="428"/>
      <c r="K197" s="925"/>
    </row>
    <row r="198" spans="1:11" ht="15" x14ac:dyDescent="0.15">
      <c r="A198" s="348"/>
      <c r="B198" s="474"/>
      <c r="C198" s="602"/>
      <c r="D198" s="603"/>
      <c r="E198" s="603"/>
      <c r="F198" s="604"/>
      <c r="G198" s="641" t="s">
        <v>276</v>
      </c>
    </row>
    <row r="199" spans="1:11" ht="27" customHeight="1" x14ac:dyDescent="0.15">
      <c r="A199" s="348">
        <v>64</v>
      </c>
      <c r="B199" s="1538" t="s">
        <v>1181</v>
      </c>
      <c r="C199" s="1538"/>
      <c r="D199" s="1538"/>
      <c r="E199" s="1538"/>
      <c r="F199" s="1539"/>
      <c r="G199" s="796">
        <v>0</v>
      </c>
      <c r="K199" s="925"/>
    </row>
    <row r="200" spans="1:11" ht="4.3499999999999996" hidden="1" customHeight="1" x14ac:dyDescent="0.15">
      <c r="A200" s="348"/>
      <c r="B200" s="428"/>
      <c r="C200" s="428"/>
      <c r="D200" s="428"/>
      <c r="E200" s="428"/>
      <c r="F200" s="428"/>
      <c r="G200" s="428"/>
      <c r="K200" s="925"/>
    </row>
    <row r="201" spans="1:11" ht="15" hidden="1" x14ac:dyDescent="0.15">
      <c r="A201" s="348"/>
      <c r="B201" s="474"/>
      <c r="C201" s="602"/>
      <c r="D201" s="603"/>
      <c r="E201" s="603"/>
      <c r="F201" s="604"/>
      <c r="G201" s="641"/>
    </row>
    <row r="202" spans="1:11" ht="27" hidden="1" customHeight="1" x14ac:dyDescent="0.15">
      <c r="A202" s="348">
        <v>65</v>
      </c>
      <c r="B202" s="1538" t="s">
        <v>274</v>
      </c>
      <c r="C202" s="1538"/>
      <c r="D202" s="1538"/>
      <c r="E202" s="1538"/>
      <c r="F202" s="1539"/>
      <c r="G202" s="607"/>
      <c r="K202" s="925"/>
    </row>
    <row r="203" spans="1:11" ht="4.5" hidden="1" customHeight="1" x14ac:dyDescent="0.15">
      <c r="A203" s="348"/>
      <c r="B203" s="428"/>
      <c r="C203" s="428"/>
      <c r="D203" s="428"/>
      <c r="E203" s="428"/>
      <c r="F203" s="428"/>
      <c r="G203" s="428"/>
      <c r="K203" s="925"/>
    </row>
    <row r="204" spans="1:11" ht="15" hidden="1" x14ac:dyDescent="0.15">
      <c r="A204" s="348"/>
      <c r="B204" s="474"/>
      <c r="C204" s="602"/>
      <c r="D204" s="603"/>
      <c r="E204" s="603"/>
      <c r="F204" s="604"/>
      <c r="G204" s="641"/>
    </row>
    <row r="205" spans="1:11" ht="27" hidden="1" customHeight="1" x14ac:dyDescent="0.15">
      <c r="A205" s="348">
        <v>66</v>
      </c>
      <c r="B205" s="1538" t="s">
        <v>274</v>
      </c>
      <c r="C205" s="1538"/>
      <c r="D205" s="1538"/>
      <c r="E205" s="1538"/>
      <c r="F205" s="1539"/>
      <c r="G205" s="607"/>
      <c r="K205" s="925"/>
    </row>
    <row r="206" spans="1:11" ht="4.5" hidden="1" customHeight="1" x14ac:dyDescent="0.15">
      <c r="A206" s="348"/>
      <c r="B206" s="428"/>
      <c r="C206" s="428"/>
      <c r="D206" s="428"/>
      <c r="E206" s="428"/>
      <c r="F206" s="428"/>
      <c r="G206" s="428"/>
      <c r="K206" s="925"/>
    </row>
    <row r="207" spans="1:11" ht="15" hidden="1" x14ac:dyDescent="0.15">
      <c r="A207" s="348"/>
      <c r="B207" s="474"/>
      <c r="C207" s="602"/>
      <c r="D207" s="603"/>
      <c r="E207" s="603"/>
      <c r="F207" s="604"/>
      <c r="G207" s="641"/>
    </row>
    <row r="208" spans="1:11" ht="27" hidden="1" customHeight="1" x14ac:dyDescent="0.15">
      <c r="A208" s="348">
        <v>67</v>
      </c>
      <c r="B208" s="1538" t="s">
        <v>274</v>
      </c>
      <c r="C208" s="1538"/>
      <c r="D208" s="1538"/>
      <c r="E208" s="1538"/>
      <c r="F208" s="1539"/>
      <c r="G208" s="607"/>
      <c r="K208" s="925"/>
    </row>
    <row r="209" spans="1:11" ht="15" customHeight="1" x14ac:dyDescent="0.15">
      <c r="A209" s="348"/>
      <c r="B209" s="428"/>
      <c r="C209" s="428"/>
      <c r="D209" s="428"/>
      <c r="E209" s="428"/>
      <c r="F209" s="428"/>
      <c r="G209" s="640"/>
      <c r="K209" s="925"/>
    </row>
    <row r="210" spans="1:11" ht="33" customHeight="1" x14ac:dyDescent="0.15">
      <c r="A210" s="348"/>
      <c r="B210" s="1556" t="s">
        <v>601</v>
      </c>
      <c r="C210" s="1557"/>
      <c r="D210" s="1557"/>
      <c r="E210" s="1557"/>
      <c r="F210" s="1557"/>
      <c r="G210" s="1558"/>
    </row>
    <row r="211" spans="1:11" ht="41.25" customHeight="1" x14ac:dyDescent="0.15">
      <c r="A211" s="348"/>
      <c r="B211" s="1572"/>
      <c r="C211" s="1573"/>
      <c r="D211" s="1573"/>
      <c r="E211" s="1573"/>
      <c r="F211" s="1573"/>
      <c r="G211" s="1574"/>
      <c r="K211" s="925" t="str">
        <f>IF(LEN(B211)&gt;1500,"IL NUMERO MASSIMO DI CARATTERI CONSENTITO E' 1500","")</f>
        <v/>
      </c>
    </row>
    <row r="212" spans="1:11" ht="12.75" customHeight="1" x14ac:dyDescent="0.15">
      <c r="A212" s="348"/>
      <c r="B212" s="1575"/>
      <c r="C212" s="1576"/>
      <c r="D212" s="1576"/>
      <c r="E212" s="1576"/>
      <c r="F212" s="1576"/>
      <c r="G212" s="1577"/>
      <c r="K212" s="925"/>
    </row>
    <row r="213" spans="1:11" ht="12.75" customHeight="1" x14ac:dyDescent="0.15">
      <c r="A213" s="348"/>
      <c r="B213" s="1575"/>
      <c r="C213" s="1576"/>
      <c r="D213" s="1576"/>
      <c r="E213" s="1576"/>
      <c r="F213" s="1576"/>
      <c r="G213" s="1577"/>
    </row>
    <row r="214" spans="1:11" ht="12.75" customHeight="1" x14ac:dyDescent="0.15">
      <c r="A214" s="348"/>
      <c r="B214" s="1575"/>
      <c r="C214" s="1576"/>
      <c r="D214" s="1576"/>
      <c r="E214" s="1576"/>
      <c r="F214" s="1576"/>
      <c r="G214" s="1577"/>
    </row>
    <row r="215" spans="1:11" ht="12.75" customHeight="1" x14ac:dyDescent="0.15">
      <c r="A215" s="348"/>
      <c r="B215" s="1578"/>
      <c r="C215" s="1579"/>
      <c r="D215" s="1579"/>
      <c r="E215" s="1579"/>
      <c r="F215" s="1579"/>
      <c r="G215" s="1580"/>
    </row>
    <row r="216" spans="1:11" ht="38.25" customHeight="1" x14ac:dyDescent="0.2">
      <c r="B216" s="1566" t="s">
        <v>336</v>
      </c>
      <c r="C216" s="1566"/>
      <c r="D216" s="1566"/>
      <c r="E216" s="1566"/>
      <c r="F216" s="1566"/>
      <c r="G216" s="1566"/>
    </row>
    <row r="217" spans="1:11" ht="72.599999999999994" customHeight="1" x14ac:dyDescent="0.15">
      <c r="B217" s="640"/>
      <c r="C217" s="903"/>
      <c r="D217" s="640"/>
      <c r="E217" s="640"/>
      <c r="F217" s="640"/>
      <c r="G217" s="640"/>
    </row>
    <row r="218" spans="1:11" ht="38.25" customHeight="1" x14ac:dyDescent="0.2">
      <c r="B218" s="1565" t="s">
        <v>892</v>
      </c>
      <c r="C218" s="1565"/>
      <c r="D218" s="1565"/>
      <c r="E218" s="1565"/>
      <c r="F218" s="1565"/>
      <c r="G218" s="1565"/>
    </row>
    <row r="219" spans="1:11" ht="51.75" customHeight="1" x14ac:dyDescent="0.15">
      <c r="B219" s="640"/>
      <c r="C219" s="903"/>
      <c r="D219" s="640"/>
      <c r="E219" s="640"/>
      <c r="F219" s="640"/>
      <c r="G219" s="640"/>
    </row>
    <row r="220" spans="1:11" ht="34.35" customHeight="1" x14ac:dyDescent="0.15">
      <c r="B220" s="640"/>
      <c r="C220" s="903"/>
      <c r="D220" s="640"/>
      <c r="E220" s="640"/>
      <c r="F220" s="640"/>
      <c r="G220" s="640"/>
    </row>
    <row r="221" spans="1:11" ht="33.75" customHeight="1" x14ac:dyDescent="0.15">
      <c r="B221" s="1564" t="s">
        <v>440</v>
      </c>
      <c r="C221" s="1564"/>
      <c r="D221" s="1564"/>
      <c r="E221" s="1564"/>
      <c r="F221" s="1564"/>
      <c r="G221" s="1564"/>
    </row>
    <row r="222" spans="1:11" s="931" customFormat="1" ht="15" x14ac:dyDescent="0.15">
      <c r="B222" s="1437"/>
      <c r="C222" s="1437"/>
      <c r="D222" s="1437"/>
      <c r="E222" s="1425"/>
      <c r="F222" s="1425"/>
      <c r="G222" s="1425"/>
      <c r="H222" s="941"/>
      <c r="I222" s="941"/>
      <c r="J222" s="941"/>
      <c r="K222" s="942"/>
    </row>
    <row r="223" spans="1:11" s="931" customFormat="1" x14ac:dyDescent="0.15">
      <c r="B223" s="1420" t="s">
        <v>347</v>
      </c>
      <c r="C223" s="1420">
        <f>IF('SI_1A(COMUNI-PROVINCE-CITTA_ME)'!I251+'SI_1A(UNIONE_COMUNI)'!$I$251+'SI_1A(COMUNITA_MONTANE)'!$I$251&gt;0,1,0)</f>
        <v>1</v>
      </c>
      <c r="D223" s="1421"/>
      <c r="E223" s="1422" t="s">
        <v>23</v>
      </c>
      <c r="F223" s="1423">
        <f>IF(COUNTIF('Squadratura 1'!J6:J22,"ERRORE")=0, 0,1)</f>
        <v>0</v>
      </c>
      <c r="G223" s="1424"/>
      <c r="K223" s="952"/>
    </row>
    <row r="224" spans="1:11" s="931" customFormat="1" x14ac:dyDescent="0.15">
      <c r="B224" s="1420" t="s">
        <v>583</v>
      </c>
      <c r="C224" s="1420">
        <f>IF(SI_1A_CONV!$I$162&gt;0,1,0)</f>
        <v>0</v>
      </c>
      <c r="D224" s="1421"/>
      <c r="E224" s="1422" t="s">
        <v>25</v>
      </c>
      <c r="F224" s="1422">
        <f>IF(OR('Squadratura 2'!G24="ERRORE",'Squadratura 2'!L24="ERRORE"),1,0)</f>
        <v>0</v>
      </c>
      <c r="G224" s="1424"/>
      <c r="K224" s="952"/>
    </row>
    <row r="225" spans="2:14" s="931" customFormat="1" x14ac:dyDescent="0.15">
      <c r="B225" s="1420" t="s">
        <v>22</v>
      </c>
      <c r="C225" s="1420">
        <f>IF(('t1'!$K$23+'t1'!$L$23)&gt;0,1,0)</f>
        <v>1</v>
      </c>
      <c r="D225" s="1421"/>
      <c r="E225" s="1422" t="s">
        <v>27</v>
      </c>
      <c r="F225" s="1422">
        <f>IF(OR('Squadratura 3'!M25="ERRORE",'Squadratura 3'!N25="ERRORE",'Squadratura 3'!Y25="ERRORE",'Squadratura 3'!Z25="ERRORE"),1,0)</f>
        <v>0</v>
      </c>
      <c r="G225" s="1424"/>
      <c r="K225" s="953"/>
    </row>
    <row r="226" spans="2:14" s="931" customFormat="1" x14ac:dyDescent="0.15">
      <c r="B226" s="1420" t="s">
        <v>1340</v>
      </c>
      <c r="C226" s="1420">
        <f>IF(('1E'!$S$11+'1E'!$T$11)&gt;0,1,0)</f>
        <v>1</v>
      </c>
      <c r="D226" s="1421"/>
      <c r="E226" s="1422" t="s">
        <v>29</v>
      </c>
      <c r="F226" s="1422">
        <f>IF(COUNTIF('Squadratura 4'!I6:I22,"ERRORE")=0,0,1)</f>
        <v>0</v>
      </c>
      <c r="G226" s="1422"/>
      <c r="K226" s="953"/>
    </row>
    <row r="227" spans="2:14" s="931" customFormat="1" x14ac:dyDescent="0.15">
      <c r="B227" s="1420" t="s">
        <v>24</v>
      </c>
      <c r="C227" s="1420">
        <f>IF(SUM('t2'!C11:J11,'t2'!C26:L26)&gt;0,1,0)</f>
        <v>1</v>
      </c>
      <c r="D227" s="1421"/>
      <c r="E227" s="1420" t="s">
        <v>960</v>
      </c>
      <c r="F227" s="1420">
        <f>IF(AND('SICI(1)'!$G$2="OK",'SICI(2)'!$G$2="OK",'SICI(3)'!$G$2="OK"),0,1)</f>
        <v>0</v>
      </c>
      <c r="G227" s="1424"/>
      <c r="K227" s="953"/>
    </row>
    <row r="228" spans="2:14" s="931" customFormat="1" x14ac:dyDescent="0.15">
      <c r="B228" s="1420" t="s">
        <v>348</v>
      </c>
      <c r="C228" s="1420">
        <f>IF(t2A!$T$18&gt;0,1,0)</f>
        <v>0</v>
      </c>
      <c r="D228" s="1421"/>
      <c r="E228" s="1420" t="s">
        <v>955</v>
      </c>
      <c r="F228" s="1420">
        <f>IF('Squadratura 6'!$C$4="OK",0,1)</f>
        <v>0</v>
      </c>
      <c r="G228" s="1424"/>
      <c r="K228" s="953"/>
    </row>
    <row r="229" spans="2:14" s="931" customFormat="1" x14ac:dyDescent="0.2">
      <c r="B229" s="1420" t="s">
        <v>26</v>
      </c>
      <c r="C229" s="1420">
        <f>IF(SUM('t3'!C23:P23)&gt;0,1,0)</f>
        <v>1</v>
      </c>
      <c r="D229" s="1421"/>
      <c r="E229" s="1422" t="s">
        <v>904</v>
      </c>
      <c r="F229" s="1422">
        <f>IF(OR('SI_1A(COMUNI-PROVINCE-CITTA_ME)'!I252="OK",'SI_1A(UNIONE_COMUNI)'!I252="OK",'SI_1A(COMUNITA_MONTANE)'!I252="OK"),IF('Squadratura 7'!E30=0,0,1),1)</f>
        <v>1</v>
      </c>
      <c r="G229" s="1424"/>
      <c r="K229" s="953"/>
      <c r="N229" s="722"/>
    </row>
    <row r="230" spans="2:14" s="931" customFormat="1" x14ac:dyDescent="0.15">
      <c r="B230" s="1420" t="s">
        <v>28</v>
      </c>
      <c r="C230" s="1420">
        <f>IF(('t4'!$T$32)&gt;0,1,0)</f>
        <v>1</v>
      </c>
      <c r="D230" s="1421"/>
      <c r="E230" s="1422" t="s">
        <v>1147</v>
      </c>
      <c r="F230" s="1422">
        <f>IF(OR('t15(1)'!$H$10&lt;&gt;"OK",'t15(2)'!$H$22&lt;&gt;"OK",'t15(3)'!$H$27&lt;&gt;"OK"),1,0)</f>
        <v>0</v>
      </c>
      <c r="G230" s="1424"/>
      <c r="K230" s="953"/>
    </row>
    <row r="231" spans="2:14" s="931" customFormat="1" x14ac:dyDescent="0.15">
      <c r="B231" s="1420" t="s">
        <v>30</v>
      </c>
      <c r="C231" s="1420">
        <f>IF(('t5'!$U$24+'t5'!$V$24)&gt;0,1,0)</f>
        <v>1</v>
      </c>
      <c r="D231" s="1421"/>
      <c r="E231" s="1422" t="s">
        <v>725</v>
      </c>
      <c r="F231" s="1422">
        <f>IF(OR('t15(2)'!$H$6&lt;&gt;"OK",'t15(3)'!$H$6&lt;&gt;"OK"),1,0)</f>
        <v>0</v>
      </c>
      <c r="G231" s="1424"/>
      <c r="K231" s="953"/>
    </row>
    <row r="232" spans="2:14" s="931" customFormat="1" x14ac:dyDescent="0.15">
      <c r="B232" s="1420" t="s">
        <v>31</v>
      </c>
      <c r="C232" s="1420">
        <f>IF(('t6'!$U$24+'t6'!$V$24)&gt;0,1,0)</f>
        <v>1</v>
      </c>
      <c r="D232" s="1421"/>
      <c r="E232" s="1422" t="s">
        <v>1095</v>
      </c>
      <c r="F232" s="1422">
        <f>IF('1E'!AQ11+'1E'!AR11='1E'!AT11+'1E'!AU11,0,1)</f>
        <v>0</v>
      </c>
      <c r="G232" s="1424"/>
      <c r="K232" s="953"/>
    </row>
    <row r="233" spans="2:14" s="931" customFormat="1" x14ac:dyDescent="0.15">
      <c r="B233" s="1420" t="s">
        <v>32</v>
      </c>
      <c r="C233" s="1420">
        <f>IF(('t7'!$W$23+'t7'!$X$23)&gt;0,1,0)</f>
        <v>1</v>
      </c>
      <c r="D233" s="1421"/>
      <c r="E233" s="1422" t="s">
        <v>33</v>
      </c>
      <c r="F233" s="1422">
        <f>IF(COUNTIF('Incongruenze 1 e 11'!D5:D7,"OK")=3,0,1)</f>
        <v>0</v>
      </c>
      <c r="G233" s="1424"/>
      <c r="K233" s="953"/>
    </row>
    <row r="234" spans="2:14" s="931" customFormat="1" x14ac:dyDescent="0.15">
      <c r="B234" s="1420" t="s">
        <v>34</v>
      </c>
      <c r="C234" s="1420">
        <f>IF(('t8'!$AA$23+'t8'!$AB$23)&gt;0,1,0)</f>
        <v>1</v>
      </c>
      <c r="D234" s="1421"/>
      <c r="E234" s="1422" t="s">
        <v>35</v>
      </c>
      <c r="F234" s="1422">
        <f>IF(COUNTIF('Incongruenza 2'!I6:I22,"ERRORE")=0,0,1)</f>
        <v>0</v>
      </c>
      <c r="G234" s="1424"/>
      <c r="K234" s="952"/>
    </row>
    <row r="235" spans="2:14" s="931" customFormat="1" x14ac:dyDescent="0.15">
      <c r="B235" s="1420" t="s">
        <v>36</v>
      </c>
      <c r="C235" s="1420">
        <f>IF(('t9'!$O$23+'t9'!$P$23)&gt;0,1,0)</f>
        <v>1</v>
      </c>
      <c r="D235" s="1421"/>
      <c r="E235" s="1422" t="s">
        <v>560</v>
      </c>
      <c r="F235" s="1422">
        <f ca="1">IF(AND('Incongruenza 3'!D5="OK",'Incongruenza 3'!E5="OK",'Incongruenza 3'!F5="OK"),0,1)</f>
        <v>1</v>
      </c>
      <c r="G235" s="1424"/>
      <c r="K235" s="952"/>
    </row>
    <row r="236" spans="2:14" s="931" customFormat="1" x14ac:dyDescent="0.15">
      <c r="B236" s="1420" t="s">
        <v>38</v>
      </c>
      <c r="C236" s="1420">
        <f>IF(('t10'!$AU$23+'t10'!$AV$23)&gt;0,1,0)</f>
        <v>1</v>
      </c>
      <c r="D236" s="1421"/>
      <c r="E236" s="1422" t="s">
        <v>37</v>
      </c>
      <c r="F236" s="1422">
        <f>IF(OR(AND('Incongruenza 4 e controlli t14'!F21=" ",'Incongruenza 4 e controlli t14'!F23=" "),AND('Incongruenza 4 e controlli t14'!F21="OK",'Incongruenza 4 e controlli t14'!F23="OK"),AND('Incongruenza 4 e controlli t14'!F23="E' stata dichiarata IRAP Commerciale")),0,1)</f>
        <v>0</v>
      </c>
      <c r="G236" s="1424"/>
      <c r="K236" s="952"/>
    </row>
    <row r="237" spans="2:14" s="931" customFormat="1" x14ac:dyDescent="0.15">
      <c r="B237" s="1420" t="s">
        <v>40</v>
      </c>
      <c r="C237" s="1420">
        <f>IF(('t11'!$Y$25+'t11'!$Z$25)&gt;0,1,0)</f>
        <v>1</v>
      </c>
      <c r="D237" s="1421"/>
      <c r="E237" s="1422" t="s">
        <v>39</v>
      </c>
      <c r="F237" s="1422">
        <f>IF(COUNTIF('Incongruenza 5'!G6:G22,"ERRORE")=0,0,1)</f>
        <v>0</v>
      </c>
      <c r="G237" s="1424"/>
      <c r="K237" s="952"/>
    </row>
    <row r="238" spans="2:14" s="931" customFormat="1" x14ac:dyDescent="0.15">
      <c r="B238" s="1420" t="s">
        <v>42</v>
      </c>
      <c r="C238" s="1420">
        <f>IF(('t12'!$K$23+'t12'!$C$23)&gt;0,1,0)</f>
        <v>1</v>
      </c>
      <c r="D238" s="1421"/>
      <c r="E238" s="1422" t="s">
        <v>41</v>
      </c>
      <c r="F238" s="1422">
        <f>IF(COUNTIF('Incongruenza 6'!E6:E22,"ERRORE")=0,0,1)</f>
        <v>0</v>
      </c>
      <c r="G238" s="1424"/>
      <c r="K238" s="952"/>
    </row>
    <row r="239" spans="2:14" s="931" customFormat="1" x14ac:dyDescent="0.15">
      <c r="B239" s="1420" t="s">
        <v>44</v>
      </c>
      <c r="C239" s="1420">
        <f>IF(('t13'!$Y$23)&gt;0,1,0)</f>
        <v>1</v>
      </c>
      <c r="D239" s="1421"/>
      <c r="E239" s="1422" t="s">
        <v>43</v>
      </c>
      <c r="F239" s="1422">
        <f>IF(COUNTIF('Incongruenza 7'!I6:I22,"ERRORE")=0,0,1)</f>
        <v>0</v>
      </c>
      <c r="G239" s="1424"/>
      <c r="K239" s="952"/>
    </row>
    <row r="240" spans="2:14" s="931" customFormat="1" x14ac:dyDescent="0.15">
      <c r="B240" s="1420" t="s">
        <v>45</v>
      </c>
      <c r="C240" s="1420">
        <f>IF(('Incongruenza 4 e controlli t14'!$C$31)&gt;0,1,0)</f>
        <v>1</v>
      </c>
      <c r="D240" s="1421"/>
      <c r="E240" s="1422" t="s">
        <v>475</v>
      </c>
      <c r="F240" s="1422">
        <f>IF(COUNTIF('Incongruenza 8'!J6:J22,"ERRORE")=0,0,1)</f>
        <v>0</v>
      </c>
      <c r="G240" s="1424"/>
      <c r="K240" s="952"/>
    </row>
    <row r="241" spans="1:11" s="931" customFormat="1" x14ac:dyDescent="0.15">
      <c r="B241" s="1420" t="s">
        <v>46</v>
      </c>
      <c r="C241" s="1420">
        <f>IF(('t15(1)'!$C$16+'t15(1)'!$G$16+'t15(2)'!$C$42+'t15(2)'!$G$42+'t15(3)'!$C$89+'t15(3)'!$G$89)&gt;0,1,0)</f>
        <v>1</v>
      </c>
      <c r="D241" s="1421"/>
      <c r="E241" s="1422" t="s">
        <v>591</v>
      </c>
      <c r="F241" s="1422">
        <f>IF(OR('t15(2)'!$H$15&lt;&gt;"OK",'t15(3)'!$H$14&lt;&gt;"OK"),1,0)</f>
        <v>0</v>
      </c>
      <c r="G241" s="1422"/>
      <c r="K241" s="953"/>
    </row>
    <row r="242" spans="1:11" s="931" customFormat="1" x14ac:dyDescent="0.15">
      <c r="B242" s="1420" t="s">
        <v>714</v>
      </c>
      <c r="C242" s="1420">
        <f>IF(('SICI(1)'!$N$8+'SICI(2)'!$N$8+'SICI(3)'!$N$8)&gt;0,1,0)</f>
        <v>1</v>
      </c>
      <c r="D242" s="1421"/>
      <c r="E242" s="1422" t="s">
        <v>608</v>
      </c>
      <c r="F242" s="1422">
        <f>IF(COUNTIF('Incongruenza 10'!K10:L10,"OK")=2,0,1)</f>
        <v>0</v>
      </c>
      <c r="G242" s="1424"/>
      <c r="K242" s="952"/>
    </row>
    <row r="243" spans="1:11" s="931" customFormat="1" x14ac:dyDescent="0.15">
      <c r="B243" s="1420" t="s">
        <v>528</v>
      </c>
      <c r="C243" s="1420">
        <f>IF(('Tabella Riconciliazione'!$F$32)&gt;0,1,0)</f>
        <v>1</v>
      </c>
      <c r="D243" s="1421"/>
      <c r="E243" s="1422" t="s">
        <v>626</v>
      </c>
      <c r="F243" s="1422">
        <f>IF(COUNTIF('Incongruenze 1 e 11'!D13:D20,"OK")=6,0,1)</f>
        <v>0</v>
      </c>
      <c r="G243" s="1424"/>
      <c r="K243" s="952"/>
    </row>
    <row r="244" spans="1:11" s="931" customFormat="1" x14ac:dyDescent="0.15">
      <c r="B244" s="1425"/>
      <c r="C244" s="1425"/>
      <c r="D244" s="1425"/>
      <c r="E244" s="1422" t="s">
        <v>628</v>
      </c>
      <c r="F244" s="1422">
        <f>IF(COUNTIF('Incongruenze 12 e 13'!D13:D14,"OK")=2,0,1)</f>
        <v>0</v>
      </c>
      <c r="G244" s="1424"/>
      <c r="K244" s="952"/>
    </row>
    <row r="245" spans="1:11" s="931" customFormat="1" x14ac:dyDescent="0.15">
      <c r="B245" s="1425"/>
      <c r="C245" s="1425"/>
      <c r="D245" s="1425"/>
      <c r="E245" s="1422" t="s">
        <v>629</v>
      </c>
      <c r="F245" s="1422">
        <f>IF(COUNTIF('Incongruenze 12 e 13'!D20,"OK")=1,0,1)</f>
        <v>0</v>
      </c>
      <c r="G245" s="1426"/>
      <c r="K245" s="952"/>
    </row>
    <row r="246" spans="1:11" s="931" customFormat="1" x14ac:dyDescent="0.15">
      <c r="B246" s="1425"/>
      <c r="C246" s="1425"/>
      <c r="D246" s="1425"/>
      <c r="E246" s="1422" t="s">
        <v>630</v>
      </c>
      <c r="F246" s="1422">
        <f>IF(COUNTIF('Incongruenza 14'!G6:G22,"ERRORE")=0,0,1)</f>
        <v>0</v>
      </c>
      <c r="G246" s="1426"/>
      <c r="K246" s="952"/>
    </row>
    <row r="247" spans="1:11" s="931" customFormat="1" x14ac:dyDescent="0.15">
      <c r="B247" s="1425"/>
      <c r="C247" s="1425"/>
      <c r="D247" s="1425"/>
      <c r="E247" s="1420" t="s">
        <v>715</v>
      </c>
      <c r="F247" s="1420">
        <f>IF(AND('Incongruenza 15'!$D$5="OK",'Incongruenza 15'!$E$5="OK",'Incongruenza 15'!$F$5="OK"),0,1)</f>
        <v>0</v>
      </c>
      <c r="G247" s="1426"/>
      <c r="K247" s="952"/>
    </row>
    <row r="248" spans="1:11" s="931" customFormat="1" x14ac:dyDescent="0.15">
      <c r="B248" s="1425"/>
      <c r="C248" s="1425"/>
      <c r="D248" s="1425"/>
      <c r="E248" s="1422" t="s">
        <v>959</v>
      </c>
      <c r="F248" s="1422">
        <f>IF(OR('SICI(2)'!$G$5&lt;&gt;"OK",'SICI(3)'!$G$5&lt;&gt;"OK"),1,0)</f>
        <v>0</v>
      </c>
      <c r="G248" s="1426"/>
      <c r="K248" s="952"/>
    </row>
    <row r="249" spans="1:11" s="931" customFormat="1" x14ac:dyDescent="0.15">
      <c r="B249" s="1425"/>
      <c r="C249" s="1425"/>
      <c r="D249" s="1425"/>
      <c r="E249" s="1422" t="s">
        <v>894</v>
      </c>
      <c r="F249" s="1422">
        <f>IF(COUNTIF('1E'!AW7:AX15,"ERRORE")=0,0,1)</f>
        <v>0</v>
      </c>
      <c r="G249" s="1425"/>
      <c r="K249" s="952"/>
    </row>
    <row r="250" spans="1:11" s="931" customFormat="1" x14ac:dyDescent="0.15">
      <c r="B250" s="1425"/>
      <c r="C250" s="1425"/>
      <c r="D250" s="1425"/>
      <c r="E250" s="1425"/>
      <c r="F250" s="1425"/>
      <c r="G250" s="1425"/>
      <c r="K250" s="952"/>
    </row>
    <row r="251" spans="1:11" s="931" customFormat="1" x14ac:dyDescent="0.15">
      <c r="B251" s="1425"/>
      <c r="C251" s="1425"/>
      <c r="D251" s="1425"/>
      <c r="E251" s="1425"/>
      <c r="F251" s="1425"/>
      <c r="G251" s="1425"/>
      <c r="K251" s="952"/>
    </row>
    <row r="252" spans="1:11" x14ac:dyDescent="0.15">
      <c r="A252" s="931"/>
      <c r="B252" s="1425"/>
      <c r="C252" s="1425"/>
      <c r="D252" s="1425"/>
      <c r="E252" s="1425"/>
      <c r="F252" s="1425"/>
      <c r="G252" s="1425"/>
      <c r="H252" s="931"/>
      <c r="I252" s="931"/>
      <c r="J252" s="931"/>
      <c r="K252" s="952"/>
    </row>
    <row r="253" spans="1:11" x14ac:dyDescent="0.15">
      <c r="A253" s="931"/>
      <c r="B253" s="1425"/>
      <c r="C253" s="1425"/>
      <c r="D253" s="1425"/>
      <c r="E253" s="1425"/>
      <c r="F253" s="1425"/>
      <c r="G253" s="1425"/>
    </row>
    <row r="254" spans="1:11" x14ac:dyDescent="0.15">
      <c r="A254" s="931"/>
      <c r="B254" s="1425"/>
      <c r="C254" s="1425"/>
      <c r="D254" s="1425"/>
      <c r="E254" s="1425"/>
      <c r="F254" s="1425"/>
      <c r="G254" s="1425"/>
    </row>
    <row r="255" spans="1:11" x14ac:dyDescent="0.15">
      <c r="A255" s="931"/>
      <c r="B255" s="1425"/>
      <c r="C255" s="1425"/>
      <c r="D255" s="1425"/>
      <c r="E255" s="1425"/>
      <c r="F255" s="1425"/>
      <c r="G255" s="1425"/>
    </row>
    <row r="256" spans="1:11" x14ac:dyDescent="0.15">
      <c r="A256" s="931"/>
      <c r="B256" s="1425"/>
      <c r="C256" s="1425"/>
      <c r="D256" s="1425"/>
      <c r="E256" s="1425"/>
      <c r="F256" s="1425"/>
      <c r="G256" s="1425"/>
    </row>
    <row r="257" spans="1:7" x14ac:dyDescent="0.15">
      <c r="A257" s="931"/>
      <c r="B257" s="1425"/>
      <c r="C257" s="1425"/>
      <c r="D257" s="1425"/>
      <c r="E257" s="1425"/>
      <c r="F257" s="1425"/>
      <c r="G257" s="1425"/>
    </row>
    <row r="258" spans="1:7" x14ac:dyDescent="0.15">
      <c r="A258" s="931"/>
      <c r="B258" s="1425"/>
      <c r="C258" s="1425"/>
      <c r="D258" s="1425"/>
      <c r="E258" s="1425"/>
      <c r="F258" s="1425"/>
      <c r="G258" s="1425"/>
    </row>
    <row r="259" spans="1:7" x14ac:dyDescent="0.15">
      <c r="A259" s="931"/>
      <c r="B259" s="1425"/>
      <c r="C259" s="1425"/>
      <c r="D259" s="1425"/>
      <c r="E259" s="1425"/>
      <c r="F259" s="1425"/>
      <c r="G259" s="1425"/>
    </row>
    <row r="260" spans="1:7" x14ac:dyDescent="0.15">
      <c r="A260" s="931"/>
      <c r="B260" s="1425"/>
      <c r="C260" s="1425"/>
      <c r="D260" s="1425"/>
      <c r="E260" s="1425"/>
      <c r="F260" s="1425"/>
      <c r="G260" s="1425"/>
    </row>
    <row r="261" spans="1:7" x14ac:dyDescent="0.15">
      <c r="B261" s="640"/>
      <c r="C261" s="640"/>
    </row>
  </sheetData>
  <sheetProtection algorithmName="SHA-512" hashValue="+fZtB999e/PZ38NfeELYfUulmFuouL0qeS16ujDaSwoe5TUHYEWxPXLTdnksoiNte1quHjymgiNO1176X7QWaw==" saltValue="4wDQdpM/TqoomqUwyqKS+Q==" spinCount="100000" sheet="1" formatColumns="0" selectLockedCells="1"/>
  <mergeCells count="8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 ref="C2:F2"/>
    <mergeCell ref="E8:G8"/>
    <mergeCell ref="E9:G9"/>
    <mergeCell ref="E10:G10"/>
    <mergeCell ref="C3:F3"/>
    <mergeCell ref="B6:G6"/>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s>
  <phoneticPr fontId="0" type="noConversion"/>
  <dataValidations count="1">
    <dataValidation type="whole" allowBlank="1" showInputMessage="1" showErrorMessage="1" errorTitle="ATTENZIONE" error="INSERIRE SOLO VALORI NUMERICI INTERI" sqref="G53 G50:G51 G115 G112 G109 G106 G103 G56 G127 G148 G82 G88 G62 G59 G100 G94 G118 G47 G91 G145 G130 G133 G136 G139 G142 G121 G124 G97 G151 G85 G154 G157 G160 G163 G166 G169 G208 G172 G178 G181 G184 G187 G190 G175 G202 G205 G193 G196 G199" xr:uid="{00000000-0002-0000-0000-000000000000}">
      <formula1>0</formula1>
      <formula2>999999999999</formula2>
    </dataValidation>
  </dataValidations>
  <printOptions horizontalCentered="1"/>
  <pageMargins left="0.39370078740157483" right="0.39370078740157483" top="0.39370078740157483" bottom="0.23622047244094491" header="0.15748031496062992" footer="0.15748031496062992"/>
  <pageSetup paperSize="9" scale="67"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0">
    <pageSetUpPr fitToPage="1"/>
  </sheetPr>
  <dimension ref="A1:V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J19" sqref="J19"/>
    </sheetView>
  </sheetViews>
  <sheetFormatPr defaultColWidth="10.6640625" defaultRowHeight="11.25" x14ac:dyDescent="0.2"/>
  <cols>
    <col min="1" max="1" width="43.5" style="79" customWidth="1"/>
    <col min="2" max="2" width="10.6640625" style="88" customWidth="1"/>
    <col min="3" max="14" width="11.5" style="79" customWidth="1"/>
    <col min="15" max="16" width="11.5" customWidth="1"/>
    <col min="17" max="17" width="9.1640625" style="79" hidden="1" customWidth="1"/>
    <col min="18" max="18" width="9.1640625" style="79" customWidth="1"/>
    <col min="19" max="19" width="6.6640625" style="79" customWidth="1"/>
    <col min="20" max="23" width="10.6640625" style="79" customWidth="1"/>
    <col min="24" max="16384" width="10.6640625" style="79"/>
  </cols>
  <sheetData>
    <row r="1" spans="1:18" s="3" customFormat="1" ht="43.5" customHeight="1" x14ac:dyDescent="0.2">
      <c r="A1" s="1716" t="str">
        <f>'t1'!A1</f>
        <v>REGIONI ED AUTONOMIE LOCALI - anno 2024</v>
      </c>
      <c r="B1" s="1716"/>
      <c r="C1" s="1716"/>
      <c r="D1" s="1716"/>
      <c r="E1" s="1716"/>
      <c r="F1" s="1716"/>
      <c r="G1" s="1716"/>
      <c r="H1" s="1716"/>
      <c r="I1" s="1716"/>
      <c r="J1" s="1716"/>
      <c r="K1" s="1716"/>
      <c r="L1" s="1716"/>
      <c r="N1" s="281"/>
      <c r="O1"/>
      <c r="P1"/>
      <c r="Q1"/>
    </row>
    <row r="2" spans="1:18" s="3" customFormat="1" ht="30" customHeight="1" thickBot="1" x14ac:dyDescent="0.25">
      <c r="A2" s="280"/>
      <c r="B2" s="2"/>
      <c r="F2" s="1717"/>
      <c r="G2" s="1717"/>
      <c r="H2" s="1717"/>
      <c r="I2" s="1717"/>
      <c r="J2" s="1717"/>
      <c r="K2" s="1717"/>
      <c r="L2" s="1717"/>
      <c r="M2" s="1717"/>
      <c r="N2" s="1717"/>
      <c r="O2"/>
      <c r="P2"/>
      <c r="Q2"/>
    </row>
    <row r="3" spans="1:18" ht="18.75" customHeight="1" thickBot="1" x14ac:dyDescent="0.25">
      <c r="A3" s="80"/>
      <c r="B3" s="81"/>
      <c r="C3" s="123" t="s">
        <v>138</v>
      </c>
      <c r="D3" s="124"/>
      <c r="E3" s="124"/>
      <c r="F3" s="125"/>
      <c r="G3" s="124"/>
      <c r="H3" s="124"/>
      <c r="I3" s="124"/>
      <c r="J3" s="124"/>
      <c r="K3" s="1721" t="s">
        <v>139</v>
      </c>
      <c r="L3" s="1722"/>
      <c r="M3" s="1722"/>
      <c r="N3" s="1722"/>
      <c r="O3" s="1722"/>
      <c r="P3" s="1723"/>
      <c r="Q3"/>
      <c r="R3"/>
    </row>
    <row r="4" spans="1:18" ht="21.75" customHeight="1" thickTop="1" x14ac:dyDescent="0.2">
      <c r="A4" s="250" t="s">
        <v>136</v>
      </c>
      <c r="B4" s="251" t="s">
        <v>71</v>
      </c>
      <c r="C4" s="1711" t="s">
        <v>182</v>
      </c>
      <c r="D4" s="1712"/>
      <c r="E4" s="1718" t="s">
        <v>100</v>
      </c>
      <c r="F4" s="1719"/>
      <c r="G4" s="1720" t="s">
        <v>60</v>
      </c>
      <c r="H4" s="1720"/>
      <c r="I4" s="1724" t="s">
        <v>726</v>
      </c>
      <c r="J4" s="1725"/>
      <c r="K4" s="1711" t="s">
        <v>182</v>
      </c>
      <c r="L4" s="1712"/>
      <c r="M4" s="1713" t="s">
        <v>100</v>
      </c>
      <c r="N4" s="1714"/>
      <c r="O4" s="1713" t="s">
        <v>60</v>
      </c>
      <c r="P4" s="1715"/>
      <c r="Q4"/>
      <c r="R4"/>
    </row>
    <row r="5" spans="1:18" ht="12" thickBot="1" x14ac:dyDescent="0.25">
      <c r="A5" s="723" t="s">
        <v>602</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c r="P6" s="500"/>
      <c r="Q6" s="714">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4">
        <f>'t1'!M7</f>
        <v>0</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4">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4">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4">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4">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4">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v>1</v>
      </c>
      <c r="L13" s="204"/>
      <c r="M13" s="205"/>
      <c r="N13" s="523"/>
      <c r="O13" s="524"/>
      <c r="P13" s="501"/>
      <c r="Q13" s="714">
        <f>'t1'!M13</f>
        <v>1</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4">
        <f>'t1'!M14</f>
        <v>1</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4">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4">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4">
        <f>'t1'!M17</f>
        <v>1</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4">
        <f>'t1'!M18</f>
        <v>1</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4">
        <f>'t1'!M19</f>
        <v>1</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4">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4">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4">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1</v>
      </c>
      <c r="L23" s="377">
        <f t="shared" si="0"/>
        <v>0</v>
      </c>
      <c r="M23" s="378">
        <f t="shared" si="0"/>
        <v>0</v>
      </c>
      <c r="N23" s="377">
        <f t="shared" si="0"/>
        <v>0</v>
      </c>
      <c r="O23" s="526">
        <f>SUM(O6:O22)</f>
        <v>0</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phoneticPr fontId="30" type="noConversion"/>
  <conditionalFormatting sqref="A6:J22">
    <cfRule type="expression" dxfId="30" priority="4" stopIfTrue="1">
      <formula>$Q6&gt;0</formula>
    </cfRule>
  </conditionalFormatting>
  <printOptions horizontalCentered="1" verticalCentered="1"/>
  <pageMargins left="0" right="0" top="0.19685039370078741" bottom="0.15748031496062992" header="0.19685039370078741" footer="0.19685039370078741"/>
  <pageSetup paperSize="9" scale="8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1">
    <pageSetUpPr fitToPage="1"/>
  </sheetPr>
  <dimension ref="A1:Z43"/>
  <sheetViews>
    <sheetView showGridLines="0" zoomScale="110" zoomScaleNormal="110" workbookViewId="0">
      <pane xSplit="2" ySplit="14" topLeftCell="C26" activePane="bottomRight" state="frozen"/>
      <selection activeCell="A2" sqref="A2"/>
      <selection pane="topRight" activeCell="A2" sqref="A2"/>
      <selection pane="bottomLeft" activeCell="A2" sqref="A2"/>
      <selection pane="bottomRight" activeCell="D9" sqref="D9:E9"/>
    </sheetView>
  </sheetViews>
  <sheetFormatPr defaultColWidth="9.33203125" defaultRowHeight="11.25" x14ac:dyDescent="0.2"/>
  <cols>
    <col min="1" max="1" width="47.6640625" style="3" customWidth="1"/>
    <col min="2" max="2" width="9.1640625" style="2" customWidth="1"/>
    <col min="3" max="5" width="4.6640625" style="2" customWidth="1"/>
    <col min="6" max="19" width="4.6640625" style="3" customWidth="1"/>
    <col min="20" max="20" width="12" style="3" customWidth="1"/>
    <col min="21" max="43" width="3.6640625" style="3" customWidth="1"/>
    <col min="44" max="16384" width="9.33203125" style="3"/>
  </cols>
  <sheetData>
    <row r="1" spans="1:26" ht="24.9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281"/>
    </row>
    <row r="2" spans="1:26" ht="38.25" customHeight="1" x14ac:dyDescent="0.2">
      <c r="A2" s="1"/>
      <c r="R2" s="1729"/>
      <c r="S2" s="1729"/>
      <c r="T2" s="1729"/>
      <c r="Z2" s="1367"/>
    </row>
    <row r="3" spans="1:26" ht="12" customHeight="1" thickBot="1" x14ac:dyDescent="0.25">
      <c r="A3" s="1"/>
      <c r="R3" s="527"/>
      <c r="S3" s="527"/>
      <c r="T3" s="527"/>
    </row>
    <row r="4" spans="1:26" ht="18" customHeight="1" thickBot="1" x14ac:dyDescent="0.25">
      <c r="A4" s="1345" t="s">
        <v>1178</v>
      </c>
      <c r="B4" s="1346"/>
      <c r="C4" s="1346"/>
      <c r="D4" s="1346"/>
      <c r="E4" s="1346"/>
      <c r="F4" s="1347"/>
      <c r="G4" s="1347"/>
      <c r="H4" s="1347"/>
      <c r="I4" s="1347"/>
      <c r="J4" s="1347"/>
      <c r="K4" s="1347"/>
      <c r="L4" s="1347"/>
      <c r="M4" s="1347"/>
      <c r="N4" s="1347"/>
      <c r="O4" s="1347"/>
      <c r="P4" s="1347"/>
      <c r="Q4" s="1347"/>
      <c r="R4" s="1370"/>
      <c r="S4" s="1370"/>
      <c r="T4" s="1371"/>
    </row>
    <row r="5" spans="1:26" ht="12" x14ac:dyDescent="0.2">
      <c r="A5" s="1280"/>
      <c r="B5" s="3"/>
      <c r="C5" s="3"/>
      <c r="D5" s="3"/>
      <c r="E5" s="3"/>
      <c r="R5" s="527"/>
      <c r="S5" s="527"/>
      <c r="T5" s="1368"/>
    </row>
    <row r="6" spans="1:26" ht="12" x14ac:dyDescent="0.2">
      <c r="A6" s="1450" t="str">
        <f>'t2'!A6</f>
        <v>FUNZIONARI ED ELEVATA QUALIFICAZIONE</v>
      </c>
      <c r="B6" s="1480" t="str">
        <f>'t2'!B6</f>
        <v>EQ</v>
      </c>
      <c r="C6" s="1450" t="str">
        <f>"     n."</f>
        <v xml:space="preserve">     n.</v>
      </c>
      <c r="D6" s="1730">
        <v>6</v>
      </c>
      <c r="E6" s="1730"/>
      <c r="R6" s="527"/>
      <c r="S6" s="527"/>
      <c r="T6" s="1368"/>
    </row>
    <row r="7" spans="1:26" ht="12" x14ac:dyDescent="0.2">
      <c r="A7" s="1450" t="str">
        <f>'t2'!A7</f>
        <v>ISTRUTTORI</v>
      </c>
      <c r="B7" s="1480" t="str">
        <f>'t2'!B7</f>
        <v>IR</v>
      </c>
      <c r="C7" s="1450" t="str">
        <f>"     n."</f>
        <v xml:space="preserve">     n.</v>
      </c>
      <c r="D7" s="1730">
        <v>4</v>
      </c>
      <c r="E7" s="1730"/>
      <c r="R7" s="527"/>
      <c r="S7" s="527"/>
      <c r="T7" s="1368"/>
    </row>
    <row r="8" spans="1:26" ht="12" x14ac:dyDescent="0.2">
      <c r="A8" s="1450" t="str">
        <f>'t2'!A8</f>
        <v>OPERATORI ESPERTI</v>
      </c>
      <c r="B8" s="1480" t="str">
        <f>'t2'!B8</f>
        <v>OE</v>
      </c>
      <c r="C8" s="1450" t="str">
        <f>"     n."</f>
        <v xml:space="preserve">     n.</v>
      </c>
      <c r="D8" s="1730">
        <v>1</v>
      </c>
      <c r="E8" s="1730"/>
      <c r="R8" s="527"/>
      <c r="S8" s="527"/>
      <c r="T8" s="1368"/>
    </row>
    <row r="9" spans="1:26" ht="12" x14ac:dyDescent="0.2">
      <c r="A9" s="1450" t="str">
        <f>'t2'!A9</f>
        <v>OPERATORI</v>
      </c>
      <c r="B9" s="1480" t="str">
        <f>'t2'!B9</f>
        <v>OP</v>
      </c>
      <c r="C9" s="1450" t="str">
        <f>"     n."</f>
        <v xml:space="preserve">     n.</v>
      </c>
      <c r="D9" s="1730"/>
      <c r="E9" s="1730"/>
      <c r="R9" s="527"/>
      <c r="S9" s="527"/>
      <c r="T9" s="1368"/>
    </row>
    <row r="10" spans="1:26" ht="12.75" thickBot="1" x14ac:dyDescent="0.25">
      <c r="A10" s="1348"/>
      <c r="B10" s="1349"/>
      <c r="C10" s="1349"/>
      <c r="D10" s="1349"/>
      <c r="E10" s="1349"/>
      <c r="F10" s="811"/>
      <c r="G10" s="811"/>
      <c r="H10" s="811"/>
      <c r="I10" s="811"/>
      <c r="J10" s="811"/>
      <c r="K10" s="811"/>
      <c r="L10" s="811"/>
      <c r="M10" s="811"/>
      <c r="N10" s="811"/>
      <c r="O10" s="811"/>
      <c r="P10" s="811"/>
      <c r="Q10" s="811"/>
      <c r="R10" s="415"/>
      <c r="S10" s="415"/>
      <c r="T10" s="1369"/>
    </row>
    <row r="11" spans="1:26" ht="12" customHeight="1" thickBot="1" x14ac:dyDescent="0.25">
      <c r="A11" s="1"/>
      <c r="R11" s="527"/>
      <c r="S11" s="527"/>
      <c r="T11" s="527"/>
    </row>
    <row r="12" spans="1:26" ht="13.5" thickBot="1" x14ac:dyDescent="0.25">
      <c r="A12" s="274"/>
      <c r="B12" s="8"/>
      <c r="C12" s="1728" t="s">
        <v>70</v>
      </c>
      <c r="D12" s="1728"/>
      <c r="E12" s="1728"/>
      <c r="F12" s="1728"/>
      <c r="G12" s="1728"/>
      <c r="H12" s="1728"/>
      <c r="I12" s="1728"/>
      <c r="J12" s="1728"/>
      <c r="K12" s="1728"/>
      <c r="L12" s="1728"/>
      <c r="M12" s="1728"/>
      <c r="N12" s="1728"/>
      <c r="O12" s="1728"/>
      <c r="P12" s="1728"/>
      <c r="Q12" s="1728"/>
      <c r="R12" s="1728"/>
      <c r="S12" s="1728"/>
      <c r="T12" s="198"/>
    </row>
    <row r="13" spans="1:26" s="90" customFormat="1" ht="16.5" customHeight="1" thickTop="1" x14ac:dyDescent="0.2">
      <c r="A13" s="277"/>
      <c r="B13" s="275"/>
      <c r="C13" s="1726" t="s">
        <v>177</v>
      </c>
      <c r="D13" s="1727"/>
      <c r="E13" s="1727"/>
      <c r="F13" s="1727"/>
      <c r="G13" s="1727"/>
      <c r="H13" s="1727"/>
      <c r="I13" s="1727"/>
      <c r="J13" s="1727"/>
      <c r="K13" s="1727"/>
      <c r="L13" s="1727"/>
      <c r="M13" s="1727"/>
      <c r="N13" s="1727"/>
      <c r="O13" s="1727"/>
      <c r="P13" s="1727"/>
      <c r="Q13" s="1727"/>
      <c r="R13" s="1727"/>
      <c r="S13" s="1727"/>
      <c r="T13" s="278"/>
    </row>
    <row r="14" spans="1:26" ht="59.1"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53"/>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1"/>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1"/>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1"/>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1"/>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1"/>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1"/>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1"/>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1"/>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1"/>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1"/>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1"/>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v>2</v>
      </c>
      <c r="O27" s="1351"/>
      <c r="P27" s="223"/>
      <c r="Q27" s="223"/>
      <c r="R27" s="223"/>
      <c r="S27" s="223"/>
      <c r="T27" s="379">
        <f t="shared" si="0"/>
        <v>2</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v>2</v>
      </c>
      <c r="P28" s="1351"/>
      <c r="Q28" s="223"/>
      <c r="R28" s="223"/>
      <c r="S28" s="223"/>
      <c r="T28" s="379">
        <f t="shared" si="0"/>
        <v>2</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1"/>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1"/>
      <c r="S30" s="1352"/>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0"/>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2</v>
      </c>
      <c r="O32" s="382">
        <f t="shared" si="1"/>
        <v>2</v>
      </c>
      <c r="P32" s="382">
        <f t="shared" si="1"/>
        <v>0</v>
      </c>
      <c r="Q32" s="382">
        <f t="shared" si="1"/>
        <v>0</v>
      </c>
      <c r="R32" s="382">
        <f>SUM(R15:R31)</f>
        <v>0</v>
      </c>
      <c r="S32" s="382">
        <f t="shared" si="1"/>
        <v>0</v>
      </c>
      <c r="T32" s="380">
        <f t="shared" si="1"/>
        <v>4</v>
      </c>
    </row>
    <row r="33" spans="1:22" ht="17.25" customHeight="1" x14ac:dyDescent="0.2">
      <c r="A33" s="20"/>
    </row>
    <row r="34" spans="1:22" x14ac:dyDescent="0.2">
      <c r="A34" s="20"/>
    </row>
    <row r="43" spans="1:22" x14ac:dyDescent="0.2">
      <c r="V43" s="140"/>
    </row>
  </sheetData>
  <sheetProtection algorithmName="SHA-512" hashValue="XVVsKLTwbDypTcrt4wTJRMncod1s+QFVy8eCcKqR8vfUSqA3gpDheOtiGa0e2WvfpC0j8K6CyDz+1Xv+nK6t7w==" saltValue="oAjECO7QxmZxllIpEnC8RA==" spinCount="100000" sheet="1" formatColumns="0" selectLockedCells="1"/>
  <mergeCells count="8">
    <mergeCell ref="C13:S13"/>
    <mergeCell ref="C12:S12"/>
    <mergeCell ref="R2:T2"/>
    <mergeCell ref="A1:S1"/>
    <mergeCell ref="D6:E6"/>
    <mergeCell ref="D7:E7"/>
    <mergeCell ref="D8:E8"/>
    <mergeCell ref="D9:E9"/>
  </mergeCells>
  <phoneticPr fontId="30" type="noConversion"/>
  <printOptions horizontalCentered="1" verticalCentered="1"/>
  <pageMargins left="0" right="0" top="0" bottom="0" header="0.19685039370078741" footer="0.19685039370078741"/>
  <pageSetup paperSize="9" scale="74" orientation="landscape" horizontalDpi="300"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2">
    <pageSetUpPr fitToPage="1"/>
  </sheetPr>
  <dimension ref="A1:AA27"/>
  <sheetViews>
    <sheetView showGridLines="0" zoomScale="110" zoomScaleNormal="110" workbookViewId="0">
      <pane xSplit="2" ySplit="6" topLeftCell="K11" activePane="bottomRight" state="frozen"/>
      <selection activeCell="A2" sqref="A2"/>
      <selection pane="topRight" activeCell="A2" sqref="A2"/>
      <selection pane="bottomLeft" activeCell="A2" sqref="A2"/>
      <selection pane="bottomRight" activeCell="R20" sqref="R20"/>
    </sheetView>
  </sheetViews>
  <sheetFormatPr defaultColWidth="10.6640625" defaultRowHeight="11.25" x14ac:dyDescent="0.2"/>
  <cols>
    <col min="1" max="1" width="43.1640625" style="79" customWidth="1"/>
    <col min="2" max="2" width="10.6640625" style="88" customWidth="1"/>
    <col min="3" max="14" width="11.1640625" style="79" customWidth="1"/>
    <col min="15" max="20" width="9.33203125" style="79" customWidth="1"/>
    <col min="21" max="22" width="11.1640625" style="79" customWidth="1"/>
    <col min="23" max="23" width="6.6640625" style="79" hidden="1" customWidth="1"/>
    <col min="24" max="27" width="10.6640625" style="79" customWidth="1"/>
    <col min="28" max="16384" width="10.6640625" style="79"/>
  </cols>
  <sheetData>
    <row r="1" spans="1:27"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c r="V1" s="281"/>
    </row>
    <row r="2" spans="1:27" s="3" customFormat="1" ht="30" customHeight="1" thickBot="1" x14ac:dyDescent="0.25">
      <c r="A2" s="280"/>
      <c r="B2" s="2"/>
      <c r="I2" s="4"/>
      <c r="N2" s="1717"/>
      <c r="O2" s="1717"/>
      <c r="P2" s="1717"/>
      <c r="Q2" s="1717"/>
      <c r="R2" s="1717"/>
      <c r="S2" s="1717"/>
      <c r="T2" s="1717"/>
      <c r="U2" s="1717"/>
      <c r="V2" s="1717"/>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31" t="s">
        <v>389</v>
      </c>
      <c r="D4" s="1732"/>
      <c r="E4" s="1731" t="s">
        <v>970</v>
      </c>
      <c r="F4" s="1732"/>
      <c r="G4" s="1731" t="s">
        <v>390</v>
      </c>
      <c r="H4" s="1732"/>
      <c r="I4" s="1731" t="s">
        <v>61</v>
      </c>
      <c r="J4" s="1732"/>
      <c r="K4" s="1731" t="s">
        <v>62</v>
      </c>
      <c r="L4" s="1732"/>
      <c r="M4" s="1731" t="s">
        <v>624</v>
      </c>
      <c r="N4" s="1732"/>
      <c r="O4" s="1731" t="s">
        <v>849</v>
      </c>
      <c r="P4" s="1732"/>
      <c r="Q4" s="1731" t="s">
        <v>1098</v>
      </c>
      <c r="R4" s="1732"/>
      <c r="S4" s="1731" t="s">
        <v>99</v>
      </c>
      <c r="T4" s="1732"/>
      <c r="U4" s="1731" t="s">
        <v>74</v>
      </c>
      <c r="V4" s="1735"/>
      <c r="X4"/>
      <c r="Y4"/>
      <c r="Z4"/>
      <c r="AA4"/>
    </row>
    <row r="5" spans="1:27" x14ac:dyDescent="0.2">
      <c r="A5" s="725" t="s">
        <v>602</v>
      </c>
      <c r="B5" s="84"/>
      <c r="C5" s="1733" t="s">
        <v>394</v>
      </c>
      <c r="D5" s="1734"/>
      <c r="E5" s="1733" t="s">
        <v>395</v>
      </c>
      <c r="F5" s="1734"/>
      <c r="G5" s="1733" t="s">
        <v>396</v>
      </c>
      <c r="H5" s="1734"/>
      <c r="I5" s="1733" t="s">
        <v>397</v>
      </c>
      <c r="J5" s="1734"/>
      <c r="K5" s="1733" t="s">
        <v>398</v>
      </c>
      <c r="L5" s="1734"/>
      <c r="M5" s="1733" t="s">
        <v>584</v>
      </c>
      <c r="N5" s="1734"/>
      <c r="O5" s="1733" t="s">
        <v>450</v>
      </c>
      <c r="P5" s="1734"/>
      <c r="Q5" s="1733" t="s">
        <v>1155</v>
      </c>
      <c r="R5" s="1734"/>
      <c r="S5" s="1733" t="s">
        <v>399</v>
      </c>
      <c r="T5" s="1734"/>
      <c r="U5" s="1733"/>
      <c r="V5" s="1736"/>
      <c r="X5"/>
      <c r="Y5"/>
      <c r="Z5"/>
      <c r="AA5"/>
    </row>
    <row r="6" spans="1:27" ht="12" thickBot="1" x14ac:dyDescent="0.25">
      <c r="A6" s="724"/>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1351"/>
      <c r="D7" s="1351"/>
      <c r="E7" s="1351"/>
      <c r="F7" s="1351"/>
      <c r="G7" s="1351"/>
      <c r="H7" s="1351"/>
      <c r="I7" s="202"/>
      <c r="J7" s="206"/>
      <c r="K7" s="455"/>
      <c r="L7" s="201"/>
      <c r="M7" s="1351"/>
      <c r="N7" s="1351"/>
      <c r="O7" s="1351"/>
      <c r="P7" s="1351"/>
      <c r="Q7" s="1351"/>
      <c r="R7" s="1351"/>
      <c r="S7" s="1351"/>
      <c r="T7" s="1351"/>
      <c r="U7" s="383">
        <f>SUM(C7,E7,G7,I7,K7,M7,O7,Q7,S7)</f>
        <v>0</v>
      </c>
      <c r="V7" s="384">
        <f>SUM(D7,F7,H7,J7,L7,N7,P7,R7,T7)</f>
        <v>0</v>
      </c>
      <c r="W7" s="715">
        <f>'t1'!M6</f>
        <v>0</v>
      </c>
      <c r="X7"/>
      <c r="Y7"/>
      <c r="Z7"/>
      <c r="AA7"/>
    </row>
    <row r="8" spans="1:27" ht="12.75" customHeight="1" x14ac:dyDescent="0.2">
      <c r="A8" s="133" t="str">
        <f>'t1'!A7</f>
        <v>SEGRETARIO B</v>
      </c>
      <c r="B8" s="199" t="str">
        <f>'t1'!B7</f>
        <v>0D0103</v>
      </c>
      <c r="C8" s="1351"/>
      <c r="D8" s="1351"/>
      <c r="E8" s="1351"/>
      <c r="F8" s="1351"/>
      <c r="G8" s="1351"/>
      <c r="H8" s="1351"/>
      <c r="I8" s="202"/>
      <c r="J8" s="206"/>
      <c r="K8" s="455"/>
      <c r="L8" s="201"/>
      <c r="M8" s="1351"/>
      <c r="N8" s="1351"/>
      <c r="O8" s="1351"/>
      <c r="P8" s="1351"/>
      <c r="Q8" s="1351"/>
      <c r="R8" s="1351"/>
      <c r="S8" s="1351"/>
      <c r="T8" s="1351"/>
      <c r="U8" s="383">
        <f t="shared" ref="U8:U23" si="0">SUM(C8,E8,G8,I8,K8,M8,O8,Q8,S8)</f>
        <v>0</v>
      </c>
      <c r="V8" s="384">
        <f t="shared" ref="V8:V23" si="1">SUM(D8,F8,H8,J8,L8,N8,P8,R8,T8)</f>
        <v>0</v>
      </c>
      <c r="W8" s="715">
        <f>'t1'!M7</f>
        <v>0</v>
      </c>
      <c r="X8"/>
      <c r="Y8"/>
      <c r="Z8"/>
      <c r="AA8"/>
    </row>
    <row r="9" spans="1:27" ht="12.75" customHeight="1" x14ac:dyDescent="0.2">
      <c r="A9" s="133" t="str">
        <f>'t1'!A8</f>
        <v>SEGRETARIO C</v>
      </c>
      <c r="B9" s="199" t="str">
        <f>'t1'!B8</f>
        <v>0D0485</v>
      </c>
      <c r="C9" s="1351"/>
      <c r="D9" s="1351"/>
      <c r="E9" s="1351"/>
      <c r="F9" s="1351"/>
      <c r="G9" s="1351"/>
      <c r="H9" s="1351"/>
      <c r="I9" s="202"/>
      <c r="J9" s="206"/>
      <c r="K9" s="455"/>
      <c r="L9" s="201"/>
      <c r="M9" s="1351"/>
      <c r="N9" s="1351"/>
      <c r="O9" s="1351"/>
      <c r="P9" s="1351"/>
      <c r="Q9" s="1351"/>
      <c r="R9" s="1351"/>
      <c r="S9" s="1351"/>
      <c r="T9" s="1351"/>
      <c r="U9" s="383">
        <f t="shared" si="0"/>
        <v>0</v>
      </c>
      <c r="V9" s="384">
        <f t="shared" si="1"/>
        <v>0</v>
      </c>
      <c r="W9" s="715">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5">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5">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5">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5">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5">
        <f>'t1'!M13</f>
        <v>1</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5">
        <f>'t1'!M14</f>
        <v>1</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5">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5">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v>1</v>
      </c>
      <c r="R18" s="206"/>
      <c r="S18" s="207"/>
      <c r="T18" s="206"/>
      <c r="U18" s="383">
        <f t="shared" si="0"/>
        <v>1</v>
      </c>
      <c r="V18" s="384">
        <f t="shared" si="1"/>
        <v>0</v>
      </c>
      <c r="W18" s="715">
        <f>'t1'!M17</f>
        <v>1</v>
      </c>
      <c r="X18"/>
      <c r="Y18"/>
      <c r="Z18"/>
      <c r="AA18"/>
    </row>
    <row r="19" spans="1:27" ht="12.75" customHeight="1" x14ac:dyDescent="0.2">
      <c r="A19" s="133" t="str">
        <f>'t1'!A18</f>
        <v>ISTRUTTORI</v>
      </c>
      <c r="B19" s="199" t="str">
        <f>'t1'!B18</f>
        <v>0IR000</v>
      </c>
      <c r="C19" s="202"/>
      <c r="D19" s="206"/>
      <c r="E19" s="202"/>
      <c r="F19" s="206"/>
      <c r="G19" s="202"/>
      <c r="H19" s="206"/>
      <c r="I19" s="202"/>
      <c r="J19" s="206"/>
      <c r="K19" s="455"/>
      <c r="L19" s="201"/>
      <c r="M19" s="202"/>
      <c r="N19" s="206"/>
      <c r="O19" s="207"/>
      <c r="P19" s="206"/>
      <c r="Q19" s="207"/>
      <c r="R19" s="206">
        <v>1</v>
      </c>
      <c r="S19" s="207"/>
      <c r="T19" s="206"/>
      <c r="U19" s="383">
        <f t="shared" si="0"/>
        <v>0</v>
      </c>
      <c r="V19" s="384">
        <f t="shared" si="1"/>
        <v>1</v>
      </c>
      <c r="W19" s="715">
        <f>'t1'!M18</f>
        <v>1</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5">
        <f>'t1'!M19</f>
        <v>1</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5">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5">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5">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0</v>
      </c>
      <c r="G24" s="378">
        <f>SUM(G7:G23)</f>
        <v>0</v>
      </c>
      <c r="H24" s="377">
        <f>SUM(H7:H23)</f>
        <v>0</v>
      </c>
      <c r="I24" s="378">
        <f t="shared" si="3"/>
        <v>0</v>
      </c>
      <c r="J24" s="377">
        <f t="shared" si="3"/>
        <v>0</v>
      </c>
      <c r="K24" s="378">
        <f>SUM(K7:K23)</f>
        <v>0</v>
      </c>
      <c r="L24" s="452">
        <f>SUM(L7:L23)</f>
        <v>0</v>
      </c>
      <c r="M24" s="378">
        <f t="shared" si="3"/>
        <v>0</v>
      </c>
      <c r="N24" s="377">
        <f t="shared" si="3"/>
        <v>0</v>
      </c>
      <c r="O24" s="378">
        <f>SUM(O7:O23)</f>
        <v>0</v>
      </c>
      <c r="P24" s="377">
        <f>SUM(P7:P23)</f>
        <v>0</v>
      </c>
      <c r="Q24" s="378">
        <f>SUM(Q7:Q23)</f>
        <v>1</v>
      </c>
      <c r="R24" s="377">
        <f>SUM(R7:R23)</f>
        <v>1</v>
      </c>
      <c r="S24" s="378">
        <f t="shared" si="3"/>
        <v>0</v>
      </c>
      <c r="T24" s="377">
        <f t="shared" si="3"/>
        <v>0</v>
      </c>
      <c r="U24" s="378">
        <f t="shared" si="3"/>
        <v>1</v>
      </c>
      <c r="V24" s="460">
        <f t="shared" si="3"/>
        <v>1</v>
      </c>
      <c r="X24"/>
      <c r="Y24"/>
      <c r="Z24"/>
      <c r="AA24"/>
    </row>
    <row r="25" spans="1:27" ht="18.75" customHeight="1" x14ac:dyDescent="0.2">
      <c r="A25" s="1359" t="str">
        <f>'t1'!A24</f>
        <v>(a) personale a tempo indeterminato al quale viene applicato un contratto di lavoro di tipo privatistico (es.:tipografico,chimico,edile,metalmeccanico,portierato, ecc.)</v>
      </c>
    </row>
    <row r="26" spans="1:27" x14ac:dyDescent="0.2">
      <c r="A26" s="1360" t="str">
        <f>'t1'!A25</f>
        <v>(b) cfr." istruzioni generali e specifiche di comparto" e "glossario"</v>
      </c>
      <c r="B26" s="2"/>
      <c r="C26" s="3"/>
      <c r="D26" s="3"/>
      <c r="E26" s="3"/>
      <c r="F26" s="3"/>
      <c r="G26" s="3"/>
      <c r="H26" s="3"/>
      <c r="I26" s="3"/>
      <c r="J26" s="3"/>
      <c r="K26" s="3"/>
      <c r="L26" s="3"/>
      <c r="M26" s="3"/>
      <c r="N26" s="3"/>
    </row>
    <row r="27" spans="1:27" x14ac:dyDescent="0.2">
      <c r="A27" s="1360" t="str">
        <f>'t1'!A26</f>
        <v>(*) inserire i dati comunicati nella tab.1 (colonna presenti al 31/12/2023) della rilevazione dell'anno precedente</v>
      </c>
    </row>
  </sheetData>
  <sheetProtection algorithmName="SHA-512" hashValue="kd/MK7BgInAnEO+dLpt+IUsG6E4LWnAms4TwNDYaBrG3Gj3xwsKGWioIsn/7qoFKE0XPTCUK1/O5AtUcUSlqbQ==" saltValue="PD/5BeGi4LkNamde9ywc/A==" spinCount="100000" sheet="1" formatColumns="0" selectLockedCells="1"/>
  <mergeCells count="22">
    <mergeCell ref="K4:L4"/>
    <mergeCell ref="O5:P5"/>
    <mergeCell ref="K5:L5"/>
    <mergeCell ref="M5:N5"/>
    <mergeCell ref="U5:V5"/>
    <mergeCell ref="S5:T5"/>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s>
  <phoneticPr fontId="30" type="noConversion"/>
  <conditionalFormatting sqref="A7:P7 Q7:V23 B8:P23 A8:A27">
    <cfRule type="expression" dxfId="29" priority="2" stopIfTrue="1">
      <formula>$W7&gt;0</formula>
    </cfRule>
  </conditionalFormatting>
  <printOptions horizontalCentered="1" verticalCentered="1"/>
  <pageMargins left="0" right="0" top="0.15748031496062992" bottom="0.15748031496062992" header="0.19685039370078741" footer="0.19685039370078741"/>
  <pageSetup paperSize="9"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3">
    <pageSetUpPr fitToPage="1"/>
  </sheetPr>
  <dimension ref="A1:W28"/>
  <sheetViews>
    <sheetView showGridLines="0" zoomScale="120" zoomScaleNormal="120" workbookViewId="0">
      <pane xSplit="2" ySplit="6" topLeftCell="C7" activePane="bottomRight" state="frozen"/>
      <selection activeCell="A2" sqref="A2"/>
      <selection pane="topRight" activeCell="A2" sqref="A2"/>
      <selection pane="bottomLeft" activeCell="A2" sqref="A2"/>
      <selection pane="bottomRight" activeCell="C20" sqref="C20"/>
    </sheetView>
  </sheetViews>
  <sheetFormatPr defaultColWidth="10.6640625" defaultRowHeight="11.25" x14ac:dyDescent="0.2"/>
  <cols>
    <col min="1" max="1" width="43" style="68" customWidth="1"/>
    <col min="2" max="2" width="10.6640625" style="67" customWidth="1"/>
    <col min="3" max="8" width="10.6640625" style="68" customWidth="1"/>
    <col min="9" max="12" width="11.1640625" style="68" customWidth="1"/>
    <col min="13" max="20" width="10.33203125" style="68" customWidth="1"/>
    <col min="21" max="22" width="10.6640625" style="68" customWidth="1"/>
    <col min="23" max="23" width="5.6640625" style="68" hidden="1" customWidth="1"/>
    <col min="24" max="16384" width="10.6640625" style="68"/>
  </cols>
  <sheetData>
    <row r="1" spans="1:23"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310"/>
      <c r="R1" s="310"/>
      <c r="S1" s="310"/>
      <c r="T1" s="310"/>
      <c r="V1" s="281"/>
      <c r="W1"/>
    </row>
    <row r="2" spans="1:23" ht="30" customHeight="1" thickBot="1" x14ac:dyDescent="0.25">
      <c r="A2" s="66"/>
      <c r="D2" s="69"/>
      <c r="E2" s="69"/>
      <c r="F2" s="69"/>
      <c r="J2" s="1717"/>
      <c r="K2" s="1717"/>
      <c r="L2" s="1717"/>
      <c r="M2" s="1717"/>
      <c r="N2" s="1717"/>
      <c r="O2" s="1717"/>
      <c r="P2" s="1717"/>
      <c r="Q2" s="1717"/>
      <c r="R2" s="1717"/>
      <c r="S2" s="1717"/>
      <c r="T2" s="1717"/>
      <c r="U2" s="1717"/>
      <c r="V2" s="1717"/>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42" t="s">
        <v>393</v>
      </c>
      <c r="D4" s="1719"/>
      <c r="E4" s="1742" t="s">
        <v>99</v>
      </c>
      <c r="F4" s="1719"/>
      <c r="G4" s="1739" t="s">
        <v>63</v>
      </c>
      <c r="H4" s="1741"/>
      <c r="I4" s="1739" t="s">
        <v>364</v>
      </c>
      <c r="J4" s="1741"/>
      <c r="K4" s="1739" t="s">
        <v>365</v>
      </c>
      <c r="L4" s="1741"/>
      <c r="M4" s="1739" t="s">
        <v>367</v>
      </c>
      <c r="N4" s="1741"/>
      <c r="O4" s="1739" t="s">
        <v>368</v>
      </c>
      <c r="P4" s="1740"/>
      <c r="Q4" s="1742" t="s">
        <v>1096</v>
      </c>
      <c r="R4" s="1743"/>
      <c r="S4" s="1739" t="s">
        <v>1097</v>
      </c>
      <c r="T4" s="1740"/>
      <c r="U4" s="1744" t="s">
        <v>74</v>
      </c>
      <c r="V4" s="1745"/>
    </row>
    <row r="5" spans="1:23" x14ac:dyDescent="0.2">
      <c r="A5" s="725" t="s">
        <v>602</v>
      </c>
      <c r="B5" s="75"/>
      <c r="C5" s="1737" t="s">
        <v>400</v>
      </c>
      <c r="D5" s="1738"/>
      <c r="E5" s="1737" t="s">
        <v>401</v>
      </c>
      <c r="F5" s="1738"/>
      <c r="G5" s="1737" t="s">
        <v>402</v>
      </c>
      <c r="H5" s="1738"/>
      <c r="I5" s="1737" t="s">
        <v>403</v>
      </c>
      <c r="J5" s="1738"/>
      <c r="K5" s="1737" t="s">
        <v>404</v>
      </c>
      <c r="L5" s="1738"/>
      <c r="M5" s="1737" t="s">
        <v>405</v>
      </c>
      <c r="N5" s="1738"/>
      <c r="O5" s="1737" t="s">
        <v>406</v>
      </c>
      <c r="P5" s="1738"/>
      <c r="Q5" s="1737" t="s">
        <v>585</v>
      </c>
      <c r="R5" s="1738"/>
      <c r="S5" s="1737" t="s">
        <v>755</v>
      </c>
      <c r="T5" s="1738"/>
      <c r="U5" s="1746"/>
      <c r="V5" s="1747"/>
    </row>
    <row r="6" spans="1:23" ht="12" thickBot="1" x14ac:dyDescent="0.25">
      <c r="A6" s="724"/>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1351"/>
      <c r="D7" s="1351"/>
      <c r="E7" s="1351"/>
      <c r="F7" s="1351"/>
      <c r="G7" s="1351"/>
      <c r="H7" s="1351"/>
      <c r="I7" s="1351"/>
      <c r="J7" s="1351"/>
      <c r="K7" s="1351"/>
      <c r="L7" s="1351"/>
      <c r="M7" s="617"/>
      <c r="N7" s="616"/>
      <c r="O7" s="618"/>
      <c r="P7" s="616"/>
      <c r="Q7" s="1351"/>
      <c r="R7" s="1351"/>
      <c r="S7" s="1351"/>
      <c r="T7" s="1351"/>
      <c r="U7" s="385">
        <f>SUM(C7,E7,G7,I7,K7,M7,O7,Q7,S7)</f>
        <v>0</v>
      </c>
      <c r="V7" s="386">
        <f>SUM(D7,F7,H7,J7,L7,N7,P7,R7,T7)</f>
        <v>0</v>
      </c>
      <c r="W7" s="716">
        <f>'t1'!M6</f>
        <v>0</v>
      </c>
    </row>
    <row r="8" spans="1:23" ht="12" customHeight="1" x14ac:dyDescent="0.2">
      <c r="A8" s="133" t="str">
        <f>'t1'!A7</f>
        <v>SEGRETARIO B</v>
      </c>
      <c r="B8" s="199" t="str">
        <f>'t1'!B7</f>
        <v>0D0103</v>
      </c>
      <c r="C8" s="1351"/>
      <c r="D8" s="1351"/>
      <c r="E8" s="1351"/>
      <c r="F8" s="1351"/>
      <c r="G8" s="1351"/>
      <c r="H8" s="1351"/>
      <c r="I8" s="1351"/>
      <c r="J8" s="1351"/>
      <c r="K8" s="1351"/>
      <c r="L8" s="1351"/>
      <c r="M8" s="617"/>
      <c r="N8" s="616"/>
      <c r="O8" s="618"/>
      <c r="P8" s="616"/>
      <c r="Q8" s="1351"/>
      <c r="R8" s="1351"/>
      <c r="S8" s="1351"/>
      <c r="T8" s="1351"/>
      <c r="U8" s="385">
        <f t="shared" ref="U8:U23" si="0">SUM(C8,E8,G8,I8,K8,M8,O8,Q8,S8)</f>
        <v>0</v>
      </c>
      <c r="V8" s="386">
        <f t="shared" ref="V8:V23" si="1">SUM(D8,F8,H8,J8,L8,N8,P8,R8,T8)</f>
        <v>0</v>
      </c>
      <c r="W8" s="716">
        <f>'t1'!M7</f>
        <v>0</v>
      </c>
    </row>
    <row r="9" spans="1:23" ht="12" customHeight="1" x14ac:dyDescent="0.2">
      <c r="A9" s="133" t="str">
        <f>'t1'!A8</f>
        <v>SEGRETARIO C</v>
      </c>
      <c r="B9" s="199" t="str">
        <f>'t1'!B8</f>
        <v>0D0485</v>
      </c>
      <c r="C9" s="1351"/>
      <c r="D9" s="1351"/>
      <c r="E9" s="1351"/>
      <c r="F9" s="1351"/>
      <c r="G9" s="1351"/>
      <c r="H9" s="1351"/>
      <c r="I9" s="1351"/>
      <c r="J9" s="1351"/>
      <c r="K9" s="1351"/>
      <c r="L9" s="1351"/>
      <c r="M9" s="617"/>
      <c r="N9" s="616"/>
      <c r="O9" s="618"/>
      <c r="P9" s="616"/>
      <c r="Q9" s="1351"/>
      <c r="R9" s="1351"/>
      <c r="S9" s="1351"/>
      <c r="T9" s="1351"/>
      <c r="U9" s="385">
        <f t="shared" si="0"/>
        <v>0</v>
      </c>
      <c r="V9" s="386">
        <f t="shared" si="1"/>
        <v>0</v>
      </c>
      <c r="W9" s="716">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6">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6">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6">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6">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6">
        <f>'t1'!M13</f>
        <v>1</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6">
        <f>'t1'!M14</f>
        <v>1</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6">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6">
        <f>'t1'!M16</f>
        <v>0</v>
      </c>
    </row>
    <row r="18" spans="1:23" ht="12" customHeight="1" x14ac:dyDescent="0.2">
      <c r="A18" s="133" t="str">
        <f>'t1'!A17</f>
        <v>FUNZIONARI ED ELEVATA QUALIFICAZIONE</v>
      </c>
      <c r="B18" s="199" t="str">
        <f>'t1'!B17</f>
        <v>0FZEQF</v>
      </c>
      <c r="C18" s="615"/>
      <c r="D18" s="616">
        <v>3</v>
      </c>
      <c r="E18" s="615"/>
      <c r="F18" s="617"/>
      <c r="G18" s="615"/>
      <c r="H18" s="617"/>
      <c r="I18" s="615"/>
      <c r="J18" s="616"/>
      <c r="K18" s="617"/>
      <c r="L18" s="616"/>
      <c r="M18" s="617"/>
      <c r="N18" s="616"/>
      <c r="O18" s="618"/>
      <c r="P18" s="616"/>
      <c r="Q18" s="617"/>
      <c r="R18" s="616"/>
      <c r="S18" s="617"/>
      <c r="T18" s="616"/>
      <c r="U18" s="385">
        <f t="shared" si="0"/>
        <v>0</v>
      </c>
      <c r="V18" s="386">
        <f t="shared" si="1"/>
        <v>3</v>
      </c>
      <c r="W18" s="716">
        <f>'t1'!M17</f>
        <v>1</v>
      </c>
    </row>
    <row r="19" spans="1:23" ht="12" customHeight="1" x14ac:dyDescent="0.2">
      <c r="A19" s="133" t="str">
        <f>'t1'!A18</f>
        <v>ISTRUTTORI</v>
      </c>
      <c r="B19" s="199" t="str">
        <f>'t1'!B18</f>
        <v>0IR000</v>
      </c>
      <c r="C19" s="615">
        <v>3</v>
      </c>
      <c r="D19" s="616"/>
      <c r="E19" s="615"/>
      <c r="F19" s="617"/>
      <c r="G19" s="615"/>
      <c r="H19" s="617"/>
      <c r="I19" s="615"/>
      <c r="J19" s="616"/>
      <c r="K19" s="617"/>
      <c r="L19" s="616"/>
      <c r="M19" s="617"/>
      <c r="N19" s="616"/>
      <c r="O19" s="618"/>
      <c r="P19" s="616"/>
      <c r="Q19" s="617"/>
      <c r="R19" s="616"/>
      <c r="S19" s="617"/>
      <c r="T19" s="616"/>
      <c r="U19" s="385">
        <f t="shared" si="0"/>
        <v>3</v>
      </c>
      <c r="V19" s="386">
        <f t="shared" si="1"/>
        <v>0</v>
      </c>
      <c r="W19" s="716">
        <f>'t1'!M18</f>
        <v>1</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6">
        <f>'t1'!M19</f>
        <v>1</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6">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6">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6">
        <f>'t1'!M22</f>
        <v>0</v>
      </c>
    </row>
    <row r="24" spans="1:23" ht="12.75" customHeight="1" thickTop="1" thickBot="1" x14ac:dyDescent="0.25">
      <c r="A24" s="77" t="s">
        <v>74</v>
      </c>
      <c r="B24" s="78"/>
      <c r="C24" s="387">
        <f t="shared" ref="C24:O24" si="3">SUM(C7:C23)</f>
        <v>3</v>
      </c>
      <c r="D24" s="389">
        <f t="shared" si="3"/>
        <v>3</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0</v>
      </c>
      <c r="O24" s="461">
        <f t="shared" si="3"/>
        <v>0</v>
      </c>
      <c r="P24" s="389">
        <f t="shared" ref="P24:V24" si="4">SUM(P7:P23)</f>
        <v>0</v>
      </c>
      <c r="Q24" s="461">
        <f t="shared" si="4"/>
        <v>0</v>
      </c>
      <c r="R24" s="389">
        <f t="shared" si="4"/>
        <v>0</v>
      </c>
      <c r="S24" s="461">
        <f>SUM(S7:S23)</f>
        <v>0</v>
      </c>
      <c r="T24" s="389">
        <f>SUM(T7:T23)</f>
        <v>0</v>
      </c>
      <c r="U24" s="387">
        <f t="shared" si="4"/>
        <v>3</v>
      </c>
      <c r="V24" s="388">
        <f t="shared" si="4"/>
        <v>3</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lK+Bo54v9KM2zlLdCs4W8aUCIIs3q8de9Xx8rx9+XULmNvS0u2nQJvq1ksueGttwDPQBysNdRXxR/1jeq5hvaw==" saltValue="hjIFdkNoDu1HmF9MynOB7g==" spinCount="100000" sheet="1" formatColumns="0" selectLockedCells="1"/>
  <mergeCells count="22">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 ref="S5:T5"/>
    <mergeCell ref="E5:F5"/>
    <mergeCell ref="O4:P4"/>
    <mergeCell ref="G5:H5"/>
    <mergeCell ref="I5:J5"/>
    <mergeCell ref="M4:N4"/>
  </mergeCells>
  <phoneticPr fontId="30" type="noConversion"/>
  <conditionalFormatting sqref="A7:V23">
    <cfRule type="expression" dxfId="28" priority="2" stopIfTrue="1">
      <formula>$W7&gt;0</formula>
    </cfRule>
  </conditionalFormatting>
  <printOptions horizontalCentered="1" verticalCentered="1"/>
  <pageMargins left="0" right="0" top="0.19685039370078741" bottom="0.15748031496062992" header="0.15748031496062992" footer="0.15748031496062992"/>
  <pageSetup paperSize="9" scale="6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4">
    <pageSetUpPr fitToPage="1"/>
  </sheetPr>
  <dimension ref="A1:Y25"/>
  <sheetViews>
    <sheetView showGridLines="0" zoomScale="140" zoomScaleNormal="140" workbookViewId="0">
      <pane xSplit="2" ySplit="5" topLeftCell="L6" activePane="bottomRight" state="frozen"/>
      <selection activeCell="A2" sqref="A2"/>
      <selection pane="topRight" activeCell="A2" sqref="A2"/>
      <selection pane="bottomLeft" activeCell="A2" sqref="A2"/>
      <selection pane="bottomRight" activeCell="I11" sqref="I11"/>
    </sheetView>
  </sheetViews>
  <sheetFormatPr defaultColWidth="10.6640625" defaultRowHeight="11.25" x14ac:dyDescent="0.2"/>
  <cols>
    <col min="1" max="1" width="43.33203125" style="51" customWidth="1"/>
    <col min="2" max="2" width="10.5" style="53" customWidth="1"/>
    <col min="3" max="22" width="8.33203125" style="51" customWidth="1"/>
    <col min="23" max="23" width="10" style="51" customWidth="1"/>
    <col min="24" max="24" width="10.6640625" style="51"/>
    <col min="25" max="25" width="10.6640625" style="51" hidden="1" customWidth="1"/>
    <col min="26" max="16384" width="10.6640625" style="51"/>
  </cols>
  <sheetData>
    <row r="1" spans="1:25"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s="1716"/>
      <c r="V1" s="1716"/>
      <c r="X1" s="281"/>
    </row>
    <row r="2" spans="1:25" ht="30" customHeight="1" thickBot="1" x14ac:dyDescent="0.25">
      <c r="A2" s="52"/>
      <c r="P2" s="1717"/>
      <c r="Q2" s="1717"/>
      <c r="R2" s="1717"/>
      <c r="S2" s="1717"/>
      <c r="T2" s="1717"/>
      <c r="U2" s="1717"/>
      <c r="V2" s="1717"/>
      <c r="W2" s="1717"/>
      <c r="X2" s="1717"/>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48" t="s">
        <v>91</v>
      </c>
      <c r="D4" s="1749"/>
      <c r="E4" s="1748" t="s">
        <v>92</v>
      </c>
      <c r="F4" s="1749"/>
      <c r="G4" s="1748" t="s">
        <v>93</v>
      </c>
      <c r="H4" s="1749"/>
      <c r="I4" s="1748" t="s">
        <v>94</v>
      </c>
      <c r="J4" s="1749"/>
      <c r="K4" s="1748" t="s">
        <v>95</v>
      </c>
      <c r="L4" s="1749"/>
      <c r="M4" s="1748" t="s">
        <v>96</v>
      </c>
      <c r="N4" s="1749"/>
      <c r="O4" s="1748" t="s">
        <v>97</v>
      </c>
      <c r="P4" s="1749"/>
      <c r="Q4" s="1748" t="s">
        <v>98</v>
      </c>
      <c r="R4" s="1749"/>
      <c r="S4" s="1748" t="s">
        <v>446</v>
      </c>
      <c r="T4" s="1749"/>
      <c r="U4" s="1748" t="s">
        <v>447</v>
      </c>
      <c r="V4" s="1749"/>
      <c r="W4" s="60" t="s">
        <v>74</v>
      </c>
      <c r="X4" s="121"/>
    </row>
    <row r="5" spans="1:25" ht="12" thickBot="1" x14ac:dyDescent="0.25">
      <c r="A5" s="723" t="s">
        <v>602</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7">
        <f>'t1'!M6</f>
        <v>0</v>
      </c>
    </row>
    <row r="7" spans="1:25" ht="12.75" customHeight="1" x14ac:dyDescent="0.2">
      <c r="A7" s="133" t="str">
        <f>'t1'!A7</f>
        <v>SEGRETARIO B</v>
      </c>
      <c r="B7" s="199" t="str">
        <f>'t1'!B7</f>
        <v>0D0103</v>
      </c>
      <c r="C7" s="209"/>
      <c r="D7" s="210"/>
      <c r="E7" s="209"/>
      <c r="F7" s="210"/>
      <c r="G7" s="209"/>
      <c r="H7" s="210"/>
      <c r="I7" s="209"/>
      <c r="J7" s="210"/>
      <c r="K7" s="209"/>
      <c r="L7" s="210"/>
      <c r="M7" s="211"/>
      <c r="N7" s="212"/>
      <c r="O7" s="209"/>
      <c r="P7" s="210"/>
      <c r="Q7" s="209"/>
      <c r="R7" s="210"/>
      <c r="S7" s="213"/>
      <c r="T7" s="214"/>
      <c r="U7" s="213"/>
      <c r="V7" s="214"/>
      <c r="W7" s="393">
        <f t="shared" ref="W7:W22" si="0">SUM(C7,E7,G7,I7,K7,M7,O7,Q7,S7,U7)</f>
        <v>0</v>
      </c>
      <c r="X7" s="394">
        <f t="shared" ref="X7:X22" si="1">SUM(D7,F7,H7,J7,L7,N7,P7,R7,T7,V7)</f>
        <v>0</v>
      </c>
      <c r="Y7" s="717">
        <f>'t1'!M7</f>
        <v>0</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7">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7">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7">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7">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7">
        <f>'t1'!M12</f>
        <v>0</v>
      </c>
    </row>
    <row r="13" spans="1:25" ht="12.75" customHeight="1" x14ac:dyDescent="0.2">
      <c r="A13" s="133" t="str">
        <f>'t1'!A13</f>
        <v>DIRIGENTE A TEMPO INDETERMINATO</v>
      </c>
      <c r="B13" s="199" t="str">
        <f>'t1'!B13</f>
        <v>0D0164</v>
      </c>
      <c r="C13" s="209">
        <v>1</v>
      </c>
      <c r="D13" s="210"/>
      <c r="E13" s="209"/>
      <c r="F13" s="210"/>
      <c r="G13" s="209"/>
      <c r="H13" s="210"/>
      <c r="I13" s="209"/>
      <c r="J13" s="210"/>
      <c r="K13" s="209"/>
      <c r="L13" s="210"/>
      <c r="M13" s="211"/>
      <c r="N13" s="212"/>
      <c r="O13" s="209"/>
      <c r="P13" s="210"/>
      <c r="Q13" s="209"/>
      <c r="R13" s="210"/>
      <c r="S13" s="213"/>
      <c r="T13" s="214"/>
      <c r="U13" s="213"/>
      <c r="V13" s="214"/>
      <c r="W13" s="393">
        <f t="shared" si="2"/>
        <v>1</v>
      </c>
      <c r="X13" s="394">
        <f t="shared" si="2"/>
        <v>0</v>
      </c>
      <c r="Y13" s="717">
        <f>'t1'!M13</f>
        <v>1</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v>1</v>
      </c>
      <c r="N14" s="212"/>
      <c r="O14" s="209"/>
      <c r="P14" s="210"/>
      <c r="Q14" s="209"/>
      <c r="R14" s="210"/>
      <c r="S14" s="213"/>
      <c r="T14" s="214"/>
      <c r="U14" s="213"/>
      <c r="V14" s="214"/>
      <c r="W14" s="393">
        <f t="shared" si="0"/>
        <v>1</v>
      </c>
      <c r="X14" s="394">
        <f t="shared" si="1"/>
        <v>0</v>
      </c>
      <c r="Y14" s="717">
        <f>'t1'!M14</f>
        <v>1</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7">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7">
        <f>'t1'!M16</f>
        <v>0</v>
      </c>
    </row>
    <row r="17" spans="1:25" ht="12.75" customHeight="1" x14ac:dyDescent="0.2">
      <c r="A17" s="133" t="str">
        <f>'t1'!A17</f>
        <v>FUNZIONARI ED ELEVATA QUALIFICAZIONE</v>
      </c>
      <c r="B17" s="199" t="str">
        <f>'t1'!B17</f>
        <v>0FZEQF</v>
      </c>
      <c r="C17" s="209"/>
      <c r="D17" s="210">
        <v>4</v>
      </c>
      <c r="E17" s="209">
        <v>2</v>
      </c>
      <c r="F17" s="210">
        <v>3</v>
      </c>
      <c r="G17" s="209">
        <v>1</v>
      </c>
      <c r="H17" s="210">
        <v>5</v>
      </c>
      <c r="I17" s="209">
        <v>3</v>
      </c>
      <c r="J17" s="210">
        <v>1</v>
      </c>
      <c r="K17" s="209"/>
      <c r="L17" s="210">
        <v>2</v>
      </c>
      <c r="M17" s="211"/>
      <c r="N17" s="212">
        <v>3</v>
      </c>
      <c r="O17" s="209">
        <v>1</v>
      </c>
      <c r="P17" s="210">
        <v>1</v>
      </c>
      <c r="Q17" s="209"/>
      <c r="R17" s="210"/>
      <c r="S17" s="213"/>
      <c r="T17" s="214"/>
      <c r="U17" s="213"/>
      <c r="V17" s="214"/>
      <c r="W17" s="393">
        <f t="shared" si="0"/>
        <v>7</v>
      </c>
      <c r="X17" s="394">
        <f t="shared" si="1"/>
        <v>19</v>
      </c>
      <c r="Y17" s="717">
        <f>'t1'!M17</f>
        <v>1</v>
      </c>
    </row>
    <row r="18" spans="1:25" ht="12.75" customHeight="1" x14ac:dyDescent="0.2">
      <c r="A18" s="133" t="str">
        <f>'t1'!A18</f>
        <v>ISTRUTTORI</v>
      </c>
      <c r="B18" s="199" t="str">
        <f>'t1'!B18</f>
        <v>0IR000</v>
      </c>
      <c r="C18" s="209">
        <v>3</v>
      </c>
      <c r="D18" s="210"/>
      <c r="E18" s="209"/>
      <c r="F18" s="210">
        <v>1</v>
      </c>
      <c r="G18" s="209">
        <v>4</v>
      </c>
      <c r="H18" s="210">
        <v>1</v>
      </c>
      <c r="I18" s="209">
        <v>8</v>
      </c>
      <c r="J18" s="210">
        <v>2</v>
      </c>
      <c r="K18" s="209">
        <v>1</v>
      </c>
      <c r="L18" s="210"/>
      <c r="M18" s="211"/>
      <c r="N18" s="212"/>
      <c r="O18" s="209">
        <v>1</v>
      </c>
      <c r="P18" s="210"/>
      <c r="Q18" s="209"/>
      <c r="R18" s="210"/>
      <c r="S18" s="213"/>
      <c r="T18" s="214"/>
      <c r="U18" s="213"/>
      <c r="V18" s="214"/>
      <c r="W18" s="393">
        <f t="shared" si="0"/>
        <v>17</v>
      </c>
      <c r="X18" s="394">
        <f t="shared" si="1"/>
        <v>4</v>
      </c>
      <c r="Y18" s="717">
        <f>'t1'!M18</f>
        <v>1</v>
      </c>
    </row>
    <row r="19" spans="1:25" ht="12.75" customHeight="1" x14ac:dyDescent="0.2">
      <c r="A19" s="133" t="str">
        <f>'t1'!A19</f>
        <v>OPERATORI ESPERTI</v>
      </c>
      <c r="B19" s="199" t="str">
        <f>'t1'!B19</f>
        <v>0OEESP</v>
      </c>
      <c r="C19" s="209"/>
      <c r="D19" s="210"/>
      <c r="E19" s="209"/>
      <c r="F19" s="210"/>
      <c r="G19" s="209"/>
      <c r="H19" s="210">
        <v>1</v>
      </c>
      <c r="I19" s="209"/>
      <c r="J19" s="210">
        <v>1</v>
      </c>
      <c r="K19" s="209"/>
      <c r="L19" s="210">
        <v>1</v>
      </c>
      <c r="M19" s="211"/>
      <c r="N19" s="212"/>
      <c r="O19" s="209">
        <v>1</v>
      </c>
      <c r="P19" s="210"/>
      <c r="Q19" s="209"/>
      <c r="R19" s="210">
        <v>1</v>
      </c>
      <c r="S19" s="213"/>
      <c r="T19" s="214"/>
      <c r="U19" s="213"/>
      <c r="V19" s="214"/>
      <c r="W19" s="393">
        <f t="shared" si="0"/>
        <v>1</v>
      </c>
      <c r="X19" s="394">
        <f t="shared" si="1"/>
        <v>4</v>
      </c>
      <c r="Y19" s="717">
        <f>'t1'!M19</f>
        <v>1</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7">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7">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7">
        <f>'t1'!M22</f>
        <v>0</v>
      </c>
    </row>
    <row r="23" spans="1:25" ht="17.25" customHeight="1" thickTop="1" thickBot="1" x14ac:dyDescent="0.25">
      <c r="A23" s="133" t="str">
        <f>'t1'!A23</f>
        <v>TOTALE</v>
      </c>
      <c r="B23" s="65"/>
      <c r="C23" s="390">
        <f t="shared" ref="C23:X23" si="3">SUM(C6:C22)</f>
        <v>4</v>
      </c>
      <c r="D23" s="391">
        <f t="shared" si="3"/>
        <v>4</v>
      </c>
      <c r="E23" s="390">
        <f t="shared" si="3"/>
        <v>2</v>
      </c>
      <c r="F23" s="391">
        <f t="shared" si="3"/>
        <v>4</v>
      </c>
      <c r="G23" s="390">
        <f t="shared" si="3"/>
        <v>5</v>
      </c>
      <c r="H23" s="391">
        <f t="shared" si="3"/>
        <v>7</v>
      </c>
      <c r="I23" s="390">
        <f t="shared" si="3"/>
        <v>11</v>
      </c>
      <c r="J23" s="391">
        <f t="shared" si="3"/>
        <v>4</v>
      </c>
      <c r="K23" s="390">
        <f t="shared" si="3"/>
        <v>1</v>
      </c>
      <c r="L23" s="391">
        <f t="shared" si="3"/>
        <v>3</v>
      </c>
      <c r="M23" s="390">
        <f t="shared" si="3"/>
        <v>1</v>
      </c>
      <c r="N23" s="391">
        <f t="shared" si="3"/>
        <v>3</v>
      </c>
      <c r="O23" s="390">
        <f t="shared" si="3"/>
        <v>3</v>
      </c>
      <c r="P23" s="391">
        <f t="shared" si="3"/>
        <v>1</v>
      </c>
      <c r="Q23" s="390">
        <f t="shared" si="3"/>
        <v>0</v>
      </c>
      <c r="R23" s="391">
        <f t="shared" si="3"/>
        <v>1</v>
      </c>
      <c r="S23" s="390">
        <f>SUM(S6:S22)</f>
        <v>0</v>
      </c>
      <c r="T23" s="391">
        <f>SUM(T6:T22)</f>
        <v>0</v>
      </c>
      <c r="U23" s="390">
        <f t="shared" si="3"/>
        <v>0</v>
      </c>
      <c r="V23" s="391">
        <f t="shared" si="3"/>
        <v>0</v>
      </c>
      <c r="W23" s="390">
        <f t="shared" si="3"/>
        <v>27</v>
      </c>
      <c r="X23" s="392">
        <f t="shared" si="3"/>
        <v>27</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phoneticPr fontId="30" type="noConversion"/>
  <conditionalFormatting sqref="A6:X6 B7:X22 A7:A25">
    <cfRule type="expression" dxfId="27" priority="1" stopIfTrue="1">
      <formula>$Y6&gt;0</formula>
    </cfRule>
  </conditionalFormatting>
  <printOptions horizontalCentered="1" verticalCentered="1"/>
  <pageMargins left="0" right="0" top="0.19685039370078741" bottom="0.15748031496062992" header="0.19685039370078741" footer="0.19685039370078741"/>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5">
    <pageSetUpPr fitToPage="1"/>
  </sheetPr>
  <dimension ref="A1:AC26"/>
  <sheetViews>
    <sheetView showGridLines="0" zoomScale="120" zoomScaleNormal="120" workbookViewId="0">
      <pane xSplit="2" ySplit="5" topLeftCell="K15" activePane="bottomRight" state="frozen"/>
      <selection activeCell="A2" sqref="A2"/>
      <selection pane="topRight" activeCell="A2" sqref="A2"/>
      <selection pane="bottomLeft" activeCell="A2" sqref="A2"/>
      <selection pane="bottomRight" activeCell="K10" sqref="K10"/>
    </sheetView>
  </sheetViews>
  <sheetFormatPr defaultColWidth="10.6640625" defaultRowHeight="11.25" x14ac:dyDescent="0.2"/>
  <cols>
    <col min="1" max="1" width="46.6640625" style="36" customWidth="1"/>
    <col min="2" max="2" width="8.1640625" style="38" bestFit="1" customWidth="1"/>
    <col min="3" max="4" width="6.6640625" style="36" customWidth="1"/>
    <col min="5" max="24" width="8" style="36" customWidth="1"/>
    <col min="25" max="26" width="6.5" style="36" customWidth="1"/>
    <col min="27" max="28" width="8.1640625" style="36" customWidth="1"/>
    <col min="29" max="29" width="10.6640625" style="36" hidden="1" customWidth="1"/>
    <col min="30" max="16384" width="10.6640625" style="36"/>
  </cols>
  <sheetData>
    <row r="1" spans="1:29"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AB1" s="281"/>
    </row>
    <row r="2" spans="1:29" ht="30" customHeight="1" thickBot="1" x14ac:dyDescent="0.25">
      <c r="A2" s="37"/>
      <c r="S2" s="1717"/>
      <c r="T2" s="1717"/>
      <c r="U2" s="1717"/>
      <c r="V2" s="1717"/>
      <c r="W2" s="1717"/>
      <c r="X2" s="1717"/>
      <c r="Y2" s="1717"/>
      <c r="Z2" s="1717"/>
      <c r="AA2" s="1717"/>
      <c r="AB2" s="1717"/>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50" t="s">
        <v>175</v>
      </c>
      <c r="D4" s="1751"/>
      <c r="E4" s="142" t="s">
        <v>176</v>
      </c>
      <c r="F4" s="141"/>
      <c r="G4" s="1750" t="s">
        <v>81</v>
      </c>
      <c r="H4" s="1751"/>
      <c r="I4" s="1750" t="s">
        <v>82</v>
      </c>
      <c r="J4" s="1751"/>
      <c r="K4" s="1750" t="s">
        <v>83</v>
      </c>
      <c r="L4" s="1751"/>
      <c r="M4" s="1750" t="s">
        <v>84</v>
      </c>
      <c r="N4" s="1751"/>
      <c r="O4" s="1750" t="s">
        <v>85</v>
      </c>
      <c r="P4" s="1751"/>
      <c r="Q4" s="1750" t="s">
        <v>86</v>
      </c>
      <c r="R4" s="1751"/>
      <c r="S4" s="1750" t="s">
        <v>87</v>
      </c>
      <c r="T4" s="1751"/>
      <c r="U4" s="1750" t="s">
        <v>88</v>
      </c>
      <c r="V4" s="1751"/>
      <c r="W4" s="1750" t="s">
        <v>448</v>
      </c>
      <c r="X4" s="1751"/>
      <c r="Y4" s="1750" t="s">
        <v>449</v>
      </c>
      <c r="Z4" s="1752"/>
      <c r="AA4" s="1750" t="s">
        <v>74</v>
      </c>
      <c r="AB4" s="1752"/>
    </row>
    <row r="5" spans="1:29" ht="12" thickBot="1" x14ac:dyDescent="0.25">
      <c r="A5" s="723" t="s">
        <v>602</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8">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c r="S7" s="227"/>
      <c r="T7" s="228"/>
      <c r="U7" s="227"/>
      <c r="V7" s="228"/>
      <c r="W7" s="231"/>
      <c r="X7" s="228"/>
      <c r="Y7" s="231"/>
      <c r="Z7" s="228"/>
      <c r="AA7" s="395">
        <f t="shared" ref="AA7:AA22" si="0">SUM(C7,E7,G7,I7,K7,M7,O7,Q7,S7,U7,W7,Y7)</f>
        <v>0</v>
      </c>
      <c r="AB7" s="396">
        <f t="shared" ref="AB7:AB22" si="1">SUM(D7,F7,H7,J7,L7,N7,P7,R7,T7,V7,X7,Z7)</f>
        <v>0</v>
      </c>
      <c r="AC7" s="718">
        <f>'t1'!M7</f>
        <v>0</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8">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8">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8">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8">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8">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v>1</v>
      </c>
      <c r="R13" s="228"/>
      <c r="S13" s="227"/>
      <c r="T13" s="228"/>
      <c r="U13" s="227"/>
      <c r="V13" s="228"/>
      <c r="W13" s="231"/>
      <c r="X13" s="228"/>
      <c r="Y13" s="231"/>
      <c r="Z13" s="228"/>
      <c r="AA13" s="395">
        <f t="shared" si="2"/>
        <v>1</v>
      </c>
      <c r="AB13" s="396">
        <f t="shared" si="2"/>
        <v>0</v>
      </c>
      <c r="AC13" s="718">
        <f>'t1'!M13</f>
        <v>1</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v>1</v>
      </c>
      <c r="T14" s="228"/>
      <c r="U14" s="227"/>
      <c r="V14" s="228"/>
      <c r="W14" s="231"/>
      <c r="X14" s="228"/>
      <c r="Y14" s="231"/>
      <c r="Z14" s="228"/>
      <c r="AA14" s="395">
        <f t="shared" si="0"/>
        <v>1</v>
      </c>
      <c r="AB14" s="396">
        <f t="shared" si="1"/>
        <v>0</v>
      </c>
      <c r="AC14" s="718">
        <f>'t1'!M14</f>
        <v>1</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8">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8">
        <f>'t1'!M16</f>
        <v>0</v>
      </c>
    </row>
    <row r="17" spans="1:29" ht="14.1" customHeight="1" x14ac:dyDescent="0.2">
      <c r="A17" s="133" t="str">
        <f>'t1'!A17</f>
        <v>FUNZIONARI ED ELEVATA QUALIFICAZIONE</v>
      </c>
      <c r="B17" s="199" t="str">
        <f>'t1'!B17</f>
        <v>0FZEQF</v>
      </c>
      <c r="C17" s="227"/>
      <c r="D17" s="228"/>
      <c r="E17" s="229"/>
      <c r="F17" s="228"/>
      <c r="G17" s="227"/>
      <c r="H17" s="228"/>
      <c r="I17" s="227"/>
      <c r="J17" s="228">
        <v>1</v>
      </c>
      <c r="K17" s="227"/>
      <c r="L17" s="228">
        <v>1</v>
      </c>
      <c r="M17" s="227">
        <v>1</v>
      </c>
      <c r="N17" s="228">
        <v>2</v>
      </c>
      <c r="O17" s="229">
        <v>1</v>
      </c>
      <c r="P17" s="230">
        <v>7</v>
      </c>
      <c r="Q17" s="227">
        <v>3</v>
      </c>
      <c r="R17" s="228">
        <v>3</v>
      </c>
      <c r="S17" s="227">
        <v>1</v>
      </c>
      <c r="T17" s="228">
        <v>3</v>
      </c>
      <c r="U17" s="227">
        <v>1</v>
      </c>
      <c r="V17" s="228">
        <v>1</v>
      </c>
      <c r="W17" s="231"/>
      <c r="X17" s="228">
        <v>1</v>
      </c>
      <c r="Y17" s="231"/>
      <c r="Z17" s="228"/>
      <c r="AA17" s="395">
        <f t="shared" si="0"/>
        <v>7</v>
      </c>
      <c r="AB17" s="396">
        <f t="shared" si="1"/>
        <v>19</v>
      </c>
      <c r="AC17" s="718">
        <f>'t1'!M17</f>
        <v>1</v>
      </c>
    </row>
    <row r="18" spans="1:29" ht="14.1" customHeight="1" x14ac:dyDescent="0.2">
      <c r="A18" s="133" t="str">
        <f>'t1'!A18</f>
        <v>ISTRUTTORI</v>
      </c>
      <c r="B18" s="199" t="str">
        <f>'t1'!B18</f>
        <v>0IR000</v>
      </c>
      <c r="C18" s="227"/>
      <c r="D18" s="228"/>
      <c r="E18" s="229"/>
      <c r="F18" s="228"/>
      <c r="G18" s="227"/>
      <c r="H18" s="228"/>
      <c r="I18" s="227"/>
      <c r="J18" s="228"/>
      <c r="K18" s="227">
        <v>1</v>
      </c>
      <c r="L18" s="228"/>
      <c r="M18" s="227">
        <v>1</v>
      </c>
      <c r="N18" s="228">
        <v>1</v>
      </c>
      <c r="O18" s="229">
        <v>4</v>
      </c>
      <c r="P18" s="230"/>
      <c r="Q18" s="227">
        <v>5</v>
      </c>
      <c r="R18" s="228">
        <v>2</v>
      </c>
      <c r="S18" s="227">
        <v>3</v>
      </c>
      <c r="T18" s="228">
        <v>1</v>
      </c>
      <c r="U18" s="227">
        <v>3</v>
      </c>
      <c r="V18" s="228"/>
      <c r="W18" s="231"/>
      <c r="X18" s="228"/>
      <c r="Y18" s="231"/>
      <c r="Z18" s="228"/>
      <c r="AA18" s="395">
        <f t="shared" si="0"/>
        <v>17</v>
      </c>
      <c r="AB18" s="396">
        <f t="shared" si="1"/>
        <v>4</v>
      </c>
      <c r="AC18" s="718">
        <f>'t1'!M18</f>
        <v>1</v>
      </c>
    </row>
    <row r="19" spans="1:29" ht="14.1" customHeight="1" x14ac:dyDescent="0.2">
      <c r="A19" s="133" t="str">
        <f>'t1'!A19</f>
        <v>OPERATORI ESPERTI</v>
      </c>
      <c r="B19" s="199" t="str">
        <f>'t1'!B19</f>
        <v>0OEESP</v>
      </c>
      <c r="C19" s="227"/>
      <c r="D19" s="228"/>
      <c r="E19" s="229"/>
      <c r="F19" s="228"/>
      <c r="G19" s="227"/>
      <c r="H19" s="228"/>
      <c r="I19" s="227"/>
      <c r="J19" s="228"/>
      <c r="K19" s="227"/>
      <c r="L19" s="228"/>
      <c r="M19" s="227"/>
      <c r="N19" s="228"/>
      <c r="O19" s="229"/>
      <c r="P19" s="230"/>
      <c r="Q19" s="227"/>
      <c r="R19" s="228">
        <v>1</v>
      </c>
      <c r="S19" s="227"/>
      <c r="T19" s="228"/>
      <c r="U19" s="227">
        <v>1</v>
      </c>
      <c r="V19" s="228">
        <v>3</v>
      </c>
      <c r="W19" s="231"/>
      <c r="X19" s="228"/>
      <c r="Y19" s="231"/>
      <c r="Z19" s="228"/>
      <c r="AA19" s="395">
        <f t="shared" si="0"/>
        <v>1</v>
      </c>
      <c r="AB19" s="396">
        <f t="shared" si="1"/>
        <v>4</v>
      </c>
      <c r="AC19" s="718">
        <f>'t1'!M19</f>
        <v>1</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8">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8">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8">
        <f>'t1'!M22</f>
        <v>0</v>
      </c>
    </row>
    <row r="23" spans="1:29" ht="16.5" customHeight="1" thickTop="1" thickBot="1" x14ac:dyDescent="0.25">
      <c r="A23" s="49" t="s">
        <v>74</v>
      </c>
      <c r="B23" s="50"/>
      <c r="C23" s="397">
        <f t="shared" ref="C23:AB23" si="3">SUM(C6:C22)</f>
        <v>0</v>
      </c>
      <c r="D23" s="399">
        <f t="shared" si="3"/>
        <v>0</v>
      </c>
      <c r="E23" s="397">
        <f t="shared" si="3"/>
        <v>0</v>
      </c>
      <c r="F23" s="399">
        <f t="shared" si="3"/>
        <v>0</v>
      </c>
      <c r="G23" s="397">
        <f t="shared" si="3"/>
        <v>0</v>
      </c>
      <c r="H23" s="399">
        <f t="shared" si="3"/>
        <v>0</v>
      </c>
      <c r="I23" s="397">
        <f t="shared" si="3"/>
        <v>0</v>
      </c>
      <c r="J23" s="399">
        <f t="shared" si="3"/>
        <v>1</v>
      </c>
      <c r="K23" s="397">
        <f t="shared" si="3"/>
        <v>1</v>
      </c>
      <c r="L23" s="399">
        <f t="shared" si="3"/>
        <v>1</v>
      </c>
      <c r="M23" s="397">
        <f t="shared" si="3"/>
        <v>2</v>
      </c>
      <c r="N23" s="399">
        <f t="shared" si="3"/>
        <v>3</v>
      </c>
      <c r="O23" s="397">
        <f t="shared" si="3"/>
        <v>5</v>
      </c>
      <c r="P23" s="399">
        <f t="shared" si="3"/>
        <v>7</v>
      </c>
      <c r="Q23" s="397">
        <f t="shared" si="3"/>
        <v>9</v>
      </c>
      <c r="R23" s="399">
        <f t="shared" si="3"/>
        <v>6</v>
      </c>
      <c r="S23" s="397">
        <f t="shared" si="3"/>
        <v>5</v>
      </c>
      <c r="T23" s="399">
        <f t="shared" si="3"/>
        <v>4</v>
      </c>
      <c r="U23" s="397">
        <f t="shared" si="3"/>
        <v>5</v>
      </c>
      <c r="V23" s="399">
        <f t="shared" si="3"/>
        <v>4</v>
      </c>
      <c r="W23" s="397">
        <f>SUM(W6:W22)</f>
        <v>0</v>
      </c>
      <c r="X23" s="399">
        <f>SUM(X6:X22)</f>
        <v>1</v>
      </c>
      <c r="Y23" s="397">
        <f t="shared" si="3"/>
        <v>0</v>
      </c>
      <c r="Z23" s="399">
        <f t="shared" si="3"/>
        <v>0</v>
      </c>
      <c r="AA23" s="397">
        <f t="shared" si="3"/>
        <v>27</v>
      </c>
      <c r="AB23" s="398">
        <f t="shared" si="3"/>
        <v>27</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phoneticPr fontId="30" type="noConversion"/>
  <conditionalFormatting sqref="A6:AB22">
    <cfRule type="expression" dxfId="26" priority="1" stopIfTrue="1">
      <formula>$AC6&gt;0</formula>
    </cfRule>
  </conditionalFormatting>
  <printOptions horizontalCentered="1" verticalCentered="1"/>
  <pageMargins left="0" right="0" top="0.19685039370078741" bottom="0.15748031496062992" header="0.23622047244094491" footer="0.19685039370078741"/>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6">
    <pageSetUpPr fitToPage="1"/>
  </sheetPr>
  <dimension ref="A1:T25"/>
  <sheetViews>
    <sheetView showGridLines="0" zoomScale="120" zoomScaleNormal="120" workbookViewId="0">
      <pane xSplit="2" ySplit="5" topLeftCell="I14" activePane="bottomRight" state="frozen"/>
      <selection activeCell="A2" sqref="A2"/>
      <selection pane="topRight" activeCell="A2" sqref="A2"/>
      <selection pane="bottomLeft" activeCell="A2" sqref="A2"/>
      <selection pane="bottomRight" activeCell="K14" sqref="K14"/>
    </sheetView>
  </sheetViews>
  <sheetFormatPr defaultColWidth="10.6640625" defaultRowHeight="12.75" x14ac:dyDescent="0.2"/>
  <cols>
    <col min="1" max="1" width="43" style="27" customWidth="1"/>
    <col min="2" max="2" width="10.6640625" style="27" customWidth="1"/>
    <col min="3" max="16" width="13.6640625" style="27" customWidth="1"/>
    <col min="17" max="17" width="0" style="27" hidden="1" customWidth="1"/>
    <col min="18" max="16384" width="10.6640625" style="27"/>
  </cols>
  <sheetData>
    <row r="1" spans="1:17"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25">
      <c r="M3" s="1717"/>
      <c r="N3" s="1717"/>
      <c r="O3" s="1717"/>
      <c r="P3" s="1717"/>
    </row>
    <row r="4" spans="1:17" ht="25.35" customHeight="1" x14ac:dyDescent="0.2">
      <c r="A4" s="246" t="s">
        <v>142</v>
      </c>
      <c r="B4" s="232" t="s">
        <v>71</v>
      </c>
      <c r="C4" s="28" t="s">
        <v>78</v>
      </c>
      <c r="D4" s="29"/>
      <c r="E4" s="28" t="s">
        <v>79</v>
      </c>
      <c r="F4" s="29"/>
      <c r="G4" s="1753" t="s">
        <v>64</v>
      </c>
      <c r="H4" s="1754"/>
      <c r="I4" s="1753" t="s">
        <v>80</v>
      </c>
      <c r="J4" s="1754"/>
      <c r="K4" s="1753" t="s">
        <v>65</v>
      </c>
      <c r="L4" s="1754"/>
      <c r="M4" s="1753" t="s">
        <v>66</v>
      </c>
      <c r="N4" s="1754"/>
      <c r="O4" s="1753" t="s">
        <v>74</v>
      </c>
      <c r="P4" s="1754"/>
    </row>
    <row r="5" spans="1:17" ht="14.25" customHeight="1" thickBot="1" x14ac:dyDescent="0.25">
      <c r="A5" s="723" t="s">
        <v>602</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9">
        <f>'t1'!M6</f>
        <v>0</v>
      </c>
    </row>
    <row r="7" spans="1:17" ht="14.1" customHeight="1" x14ac:dyDescent="0.2">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9">
        <f>'t1'!M7</f>
        <v>0</v>
      </c>
    </row>
    <row r="8" spans="1:17" ht="14.1" customHeight="1" x14ac:dyDescent="0.2">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9">
        <f>'t1'!M8</f>
        <v>0</v>
      </c>
    </row>
    <row r="9" spans="1:17" ht="14.1" customHeight="1" x14ac:dyDescent="0.2">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9">
        <f>'t1'!M9</f>
        <v>0</v>
      </c>
    </row>
    <row r="10" spans="1:17" ht="14.1" customHeight="1" x14ac:dyDescent="0.2">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9">
        <f>'t1'!M10</f>
        <v>0</v>
      </c>
    </row>
    <row r="11" spans="1:17" ht="14.1" customHeight="1" x14ac:dyDescent="0.2">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9">
        <f>'t1'!M11</f>
        <v>0</v>
      </c>
    </row>
    <row r="12" spans="1:17" ht="14.1" customHeight="1" x14ac:dyDescent="0.2">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9">
        <f>'t1'!M12</f>
        <v>0</v>
      </c>
    </row>
    <row r="13" spans="1:17" ht="14.1" customHeight="1" x14ac:dyDescent="0.2">
      <c r="A13" s="133" t="str">
        <f>'t1'!A13</f>
        <v>DIRIGENTE A TEMPO INDETERMINATO</v>
      </c>
      <c r="B13" s="199" t="str">
        <f>'t1'!B13</f>
        <v>0D0164</v>
      </c>
      <c r="C13" s="297"/>
      <c r="D13" s="298"/>
      <c r="E13" s="297"/>
      <c r="F13" s="298"/>
      <c r="G13" s="297"/>
      <c r="H13" s="299"/>
      <c r="I13" s="456">
        <v>1</v>
      </c>
      <c r="J13" s="299"/>
      <c r="K13" s="456"/>
      <c r="L13" s="299"/>
      <c r="M13" s="300"/>
      <c r="N13" s="301"/>
      <c r="O13" s="400">
        <f t="shared" si="0"/>
        <v>1</v>
      </c>
      <c r="P13" s="401">
        <f t="shared" si="1"/>
        <v>0</v>
      </c>
      <c r="Q13" s="719">
        <f>'t1'!M13</f>
        <v>1</v>
      </c>
    </row>
    <row r="14" spans="1:17" ht="14.1" customHeight="1" x14ac:dyDescent="0.2">
      <c r="A14" s="133" t="str">
        <f>'t1'!A14</f>
        <v>DIRIGENTE A TEMPO DETERMINATO IN D.O.</v>
      </c>
      <c r="B14" s="199" t="str">
        <f>'t1'!B14</f>
        <v>0D0165</v>
      </c>
      <c r="C14" s="297"/>
      <c r="D14" s="298"/>
      <c r="E14" s="297"/>
      <c r="F14" s="298"/>
      <c r="G14" s="297"/>
      <c r="H14" s="299"/>
      <c r="I14" s="456">
        <v>1</v>
      </c>
      <c r="J14" s="299"/>
      <c r="K14" s="456"/>
      <c r="L14" s="299"/>
      <c r="M14" s="300"/>
      <c r="N14" s="301"/>
      <c r="O14" s="400">
        <f t="shared" si="0"/>
        <v>1</v>
      </c>
      <c r="P14" s="401">
        <f t="shared" si="1"/>
        <v>0</v>
      </c>
      <c r="Q14" s="719">
        <f>'t1'!M14</f>
        <v>1</v>
      </c>
    </row>
    <row r="15" spans="1:17" ht="14.1" customHeight="1" x14ac:dyDescent="0.2">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9">
        <f>'t1'!M15</f>
        <v>0</v>
      </c>
    </row>
    <row r="16" spans="1:17" ht="14.1" customHeight="1" x14ac:dyDescent="0.2">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9">
        <f>'t1'!M16</f>
        <v>0</v>
      </c>
    </row>
    <row r="17" spans="1:20" ht="14.1" customHeight="1" x14ac:dyDescent="0.2">
      <c r="A17" s="133" t="str">
        <f>'t1'!A17</f>
        <v>FUNZIONARI ED ELEVATA QUALIFICAZIONE</v>
      </c>
      <c r="B17" s="199" t="str">
        <f>'t1'!B17</f>
        <v>0FZEQF</v>
      </c>
      <c r="C17" s="297"/>
      <c r="D17" s="298"/>
      <c r="E17" s="297"/>
      <c r="F17" s="298"/>
      <c r="G17" s="297">
        <v>1</v>
      </c>
      <c r="H17" s="299">
        <v>3</v>
      </c>
      <c r="I17" s="456">
        <v>6</v>
      </c>
      <c r="J17" s="299">
        <v>16</v>
      </c>
      <c r="K17" s="456"/>
      <c r="L17" s="299"/>
      <c r="M17" s="300"/>
      <c r="N17" s="301"/>
      <c r="O17" s="400">
        <f t="shared" si="0"/>
        <v>7</v>
      </c>
      <c r="P17" s="401">
        <f t="shared" si="1"/>
        <v>19</v>
      </c>
      <c r="Q17" s="719">
        <f>'t1'!M17</f>
        <v>1</v>
      </c>
    </row>
    <row r="18" spans="1:20" ht="14.1" customHeight="1" x14ac:dyDescent="0.2">
      <c r="A18" s="133" t="str">
        <f>'t1'!A18</f>
        <v>ISTRUTTORI</v>
      </c>
      <c r="B18" s="199" t="str">
        <f>'t1'!B18</f>
        <v>0IR000</v>
      </c>
      <c r="C18" s="297"/>
      <c r="D18" s="298"/>
      <c r="E18" s="297">
        <v>12</v>
      </c>
      <c r="F18" s="298">
        <v>2</v>
      </c>
      <c r="G18" s="297">
        <v>2</v>
      </c>
      <c r="H18" s="299">
        <v>1</v>
      </c>
      <c r="I18" s="456">
        <v>3</v>
      </c>
      <c r="J18" s="299">
        <v>1</v>
      </c>
      <c r="K18" s="456"/>
      <c r="L18" s="299"/>
      <c r="M18" s="300"/>
      <c r="N18" s="301"/>
      <c r="O18" s="400">
        <f t="shared" si="0"/>
        <v>17</v>
      </c>
      <c r="P18" s="401">
        <f t="shared" si="1"/>
        <v>4</v>
      </c>
      <c r="Q18" s="719">
        <f>'t1'!M18</f>
        <v>1</v>
      </c>
    </row>
    <row r="19" spans="1:20" ht="14.1" customHeight="1" x14ac:dyDescent="0.2">
      <c r="A19" s="133" t="str">
        <f>'t1'!A19</f>
        <v>OPERATORI ESPERTI</v>
      </c>
      <c r="B19" s="199" t="str">
        <f>'t1'!B19</f>
        <v>0OEESP</v>
      </c>
      <c r="C19" s="297">
        <v>1</v>
      </c>
      <c r="D19" s="298">
        <v>1</v>
      </c>
      <c r="E19" s="297"/>
      <c r="F19" s="298">
        <v>2</v>
      </c>
      <c r="G19" s="297"/>
      <c r="H19" s="299"/>
      <c r="I19" s="456"/>
      <c r="J19" s="299">
        <v>1</v>
      </c>
      <c r="K19" s="456"/>
      <c r="L19" s="299"/>
      <c r="M19" s="300"/>
      <c r="N19" s="301"/>
      <c r="O19" s="400">
        <f t="shared" si="0"/>
        <v>1</v>
      </c>
      <c r="P19" s="401">
        <f t="shared" si="1"/>
        <v>4</v>
      </c>
      <c r="Q19" s="719">
        <f>'t1'!M19</f>
        <v>1</v>
      </c>
    </row>
    <row r="20" spans="1:20" ht="14.1" customHeight="1" x14ac:dyDescent="0.2">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9">
        <f>'t1'!M20</f>
        <v>0</v>
      </c>
    </row>
    <row r="21" spans="1:20" ht="14.1" customHeight="1" x14ac:dyDescent="0.2">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9">
        <f>'t1'!M21</f>
        <v>0</v>
      </c>
    </row>
    <row r="22" spans="1:20" ht="14.1" customHeight="1" thickBot="1" x14ac:dyDescent="0.25">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9">
        <f>'t1'!M22</f>
        <v>0</v>
      </c>
    </row>
    <row r="23" spans="1:20" ht="12" customHeight="1" thickTop="1" thickBot="1" x14ac:dyDescent="0.25">
      <c r="A23" s="133" t="str">
        <f>'t1'!A23</f>
        <v>TOTALE</v>
      </c>
      <c r="B23" s="35"/>
      <c r="C23" s="402">
        <f t="shared" ref="C23:P23" si="2">SUM(C6:C22)</f>
        <v>1</v>
      </c>
      <c r="D23" s="403">
        <f t="shared" si="2"/>
        <v>1</v>
      </c>
      <c r="E23" s="402">
        <f t="shared" si="2"/>
        <v>12</v>
      </c>
      <c r="F23" s="403">
        <f t="shared" si="2"/>
        <v>4</v>
      </c>
      <c r="G23" s="402">
        <f t="shared" si="2"/>
        <v>3</v>
      </c>
      <c r="H23" s="403">
        <f t="shared" si="2"/>
        <v>4</v>
      </c>
      <c r="I23" s="457">
        <f>SUM(I6:I22)</f>
        <v>11</v>
      </c>
      <c r="J23" s="403">
        <f>SUM(J6:J22)</f>
        <v>18</v>
      </c>
      <c r="K23" s="457">
        <f>SUM(K6:K22)</f>
        <v>0</v>
      </c>
      <c r="L23" s="403">
        <f>SUM(L6:L22)</f>
        <v>0</v>
      </c>
      <c r="M23" s="458">
        <f t="shared" si="2"/>
        <v>0</v>
      </c>
      <c r="N23" s="403">
        <f t="shared" si="2"/>
        <v>0</v>
      </c>
      <c r="O23" s="402">
        <f t="shared" si="2"/>
        <v>27</v>
      </c>
      <c r="P23" s="403">
        <f t="shared" si="2"/>
        <v>27</v>
      </c>
    </row>
    <row r="24" spans="1:20" ht="18"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1.25"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phoneticPr fontId="30" type="noConversion"/>
  <conditionalFormatting sqref="A6:P6 B7:P22 A7:A25">
    <cfRule type="expression" dxfId="25" priority="1" stopIfTrue="1">
      <formula>$Q6&gt;0</formula>
    </cfRule>
  </conditionalFormatting>
  <printOptions horizontalCentered="1" verticalCentered="1"/>
  <pageMargins left="0" right="0" top="0.19685039370078741" bottom="0.15748031496062992" header="0.19685039370078741" footer="0.15748031496062992"/>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7"/>
  <dimension ref="A1:AZ25"/>
  <sheetViews>
    <sheetView showGridLines="0" zoomScaleNormal="100" workbookViewId="0">
      <pane xSplit="2" ySplit="5" topLeftCell="AD6" activePane="bottomRight" state="frozen"/>
      <selection activeCell="A2" sqref="A2"/>
      <selection pane="topRight" activeCell="A2" sqref="A2"/>
      <selection pane="bottomLeft" activeCell="A2" sqref="A2"/>
      <selection pane="bottomRight" activeCell="AL20" sqref="AL20"/>
    </sheetView>
  </sheetViews>
  <sheetFormatPr defaultColWidth="9.33203125" defaultRowHeight="17.25" customHeight="1" x14ac:dyDescent="0.2"/>
  <cols>
    <col min="1" max="1" width="42.33203125" style="3" customWidth="1"/>
    <col min="2" max="2" width="8.6640625" style="2" bestFit="1" customWidth="1"/>
    <col min="3" max="26" width="7.6640625" style="3" customWidth="1"/>
    <col min="27" max="48" width="8.5" style="3" customWidth="1"/>
    <col min="49" max="49" width="15.1640625" style="644" bestFit="1" customWidth="1"/>
    <col min="50" max="51" width="8.6640625" style="3" customWidth="1"/>
    <col min="52" max="52" width="9.33203125" style="3" hidden="1" customWidth="1"/>
    <col min="53" max="16384" width="9.33203125" style="3"/>
  </cols>
  <sheetData>
    <row r="1" spans="1:52" ht="43.5" customHeight="1" x14ac:dyDescent="0.2">
      <c r="A1" s="1755" t="s">
        <v>333</v>
      </c>
      <c r="C1" s="1716" t="str">
        <f>'t1'!A1</f>
        <v>REGIONI ED AUTONOMIE LOCALI - anno 2024</v>
      </c>
      <c r="D1" s="1716"/>
      <c r="E1" s="1716"/>
      <c r="F1" s="1716"/>
      <c r="G1" s="1716"/>
      <c r="H1" s="1716"/>
      <c r="I1" s="1716"/>
      <c r="J1" s="1716"/>
      <c r="K1" s="1716"/>
      <c r="L1" s="1716"/>
      <c r="M1" s="1716"/>
      <c r="N1" s="1716"/>
      <c r="O1" s="1716"/>
      <c r="P1" s="1716"/>
      <c r="Q1" s="1716"/>
      <c r="R1" s="1716"/>
      <c r="S1" s="1716"/>
      <c r="T1" s="1716"/>
      <c r="U1" s="1716"/>
      <c r="V1" s="1716"/>
      <c r="W1" s="1716"/>
      <c r="Z1" s="281"/>
      <c r="AA1" s="1716" t="str">
        <f>C1</f>
        <v>REGIONI ED AUTONOMIE LOCALI - anno 2024</v>
      </c>
      <c r="AB1" s="1716"/>
      <c r="AC1" s="1716"/>
      <c r="AD1" s="1716"/>
      <c r="AE1" s="1716"/>
      <c r="AF1" s="1716"/>
      <c r="AG1" s="1716"/>
      <c r="AH1" s="1716"/>
      <c r="AI1" s="1716"/>
      <c r="AJ1" s="1716"/>
      <c r="AK1" s="1716"/>
      <c r="AL1" s="1716"/>
      <c r="AM1" s="1716"/>
      <c r="AN1" s="1716"/>
      <c r="AO1" s="1716"/>
      <c r="AP1" s="1716"/>
      <c r="AQ1" s="1716"/>
      <c r="AR1" s="1716"/>
      <c r="AS1" s="1716"/>
      <c r="AV1" s="281"/>
      <c r="AY1" s="281"/>
    </row>
    <row r="2" spans="1:52" ht="30" customHeight="1" thickBot="1" x14ac:dyDescent="0.25">
      <c r="A2" s="1756"/>
      <c r="S2" s="1717"/>
      <c r="T2" s="1717"/>
      <c r="U2" s="1717"/>
      <c r="V2" s="1717"/>
      <c r="W2" s="1717"/>
      <c r="X2" s="1717"/>
      <c r="Y2" s="1717"/>
      <c r="Z2" s="1717"/>
      <c r="AO2" s="1717"/>
      <c r="AP2" s="1717"/>
      <c r="AQ2" s="1717"/>
      <c r="AR2" s="1717"/>
      <c r="AS2" s="1717"/>
      <c r="AT2" s="1717"/>
      <c r="AU2" s="1717"/>
      <c r="AV2" s="1717"/>
    </row>
    <row r="3" spans="1:52" ht="12"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4.5" thickTop="1" x14ac:dyDescent="0.2">
      <c r="A4" s="21" t="s">
        <v>142</v>
      </c>
      <c r="B4" s="234" t="s">
        <v>109</v>
      </c>
      <c r="C4" s="115" t="s">
        <v>300</v>
      </c>
      <c r="D4" s="116"/>
      <c r="E4" s="117" t="s">
        <v>422</v>
      </c>
      <c r="F4" s="116"/>
      <c r="G4" s="1690" t="s">
        <v>123</v>
      </c>
      <c r="H4" s="1743"/>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550</v>
      </c>
      <c r="AY4" s="657"/>
    </row>
    <row r="5" spans="1:52" s="240" customFormat="1" ht="12" thickBot="1" x14ac:dyDescent="0.25">
      <c r="A5" s="723" t="s">
        <v>602</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OK</v>
      </c>
      <c r="AX6" s="646">
        <f>'t1'!K6-'t3'!C6-'t3'!E6-'t3'!G6-'t3'!I6+'t3'!K6+'t3'!M6+'t3'!O6</f>
        <v>0</v>
      </c>
      <c r="AY6" s="647">
        <f>'t1'!L6-'t3'!D6-'t3'!F6-'t3'!H6-'t3'!J6+'t3'!L6+'t3'!N6+'t3'!P6</f>
        <v>0</v>
      </c>
      <c r="AZ6" s="713">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OK</v>
      </c>
      <c r="AX7" s="648">
        <f>'t1'!K7-'t3'!C7-'t3'!E7-'t3'!G7-'t3'!I7+'t3'!K7+'t3'!M7+'t3'!O7</f>
        <v>0</v>
      </c>
      <c r="AY7" s="649">
        <f>'t1'!L7-'t3'!D7-'t3'!F7-'t3'!H7-'t3'!J7+'t3'!L7+'t3'!N7+'t3'!P7</f>
        <v>0</v>
      </c>
      <c r="AZ7" s="713">
        <f>'t1'!M7</f>
        <v>0</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3">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3">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3">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3">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3">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v>2</v>
      </c>
      <c r="AL13" s="222"/>
      <c r="AM13" s="186"/>
      <c r="AN13" s="222"/>
      <c r="AO13" s="186"/>
      <c r="AP13" s="222"/>
      <c r="AQ13" s="186"/>
      <c r="AR13" s="222"/>
      <c r="AS13" s="186"/>
      <c r="AT13" s="222"/>
      <c r="AU13" s="404">
        <f t="shared" si="2"/>
        <v>2</v>
      </c>
      <c r="AV13" s="372">
        <f>SUM(T13,V13,X13,Z13,D13,F13,H13,J13,L13,N13,P13,R13,AB13,AD13,AF13,AH13,AJ13,AL13,AN13,AP13,AR13,AT13)</f>
        <v>0</v>
      </c>
      <c r="AW13" s="660" t="str">
        <f>IF((AU13+AV13)=(AX13+AY13),"OK","Controllare totale")</f>
        <v>OK</v>
      </c>
      <c r="AX13" s="648">
        <f>'t1'!K13-'t3'!C13-'t3'!E13-'t3'!G13-'t3'!I13+'t3'!K13+'t3'!M13+'t3'!O13</f>
        <v>2</v>
      </c>
      <c r="AY13" s="649">
        <f>'t1'!L13-'t3'!D13-'t3'!F13-'t3'!H13-'t3'!J13+'t3'!L13+'t3'!N13+'t3'!P13</f>
        <v>0</v>
      </c>
      <c r="AZ13" s="713">
        <f>'t1'!M13</f>
        <v>1</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v>1</v>
      </c>
      <c r="AL14" s="222"/>
      <c r="AM14" s="186"/>
      <c r="AN14" s="222"/>
      <c r="AO14" s="186"/>
      <c r="AP14" s="222"/>
      <c r="AQ14" s="186"/>
      <c r="AR14" s="222"/>
      <c r="AS14" s="186"/>
      <c r="AT14" s="222"/>
      <c r="AU14" s="404">
        <f t="shared" ref="AU14:AU20" si="3">SUM(S14,U14,W14,Y14,C14,E14,G14,I14,K14,M14,O14,Q14,AA14,AC14,AE14,AG14,AI14,AK14,AM14,AO14,AQ14,AS14)</f>
        <v>1</v>
      </c>
      <c r="AV14" s="372">
        <f t="shared" si="0"/>
        <v>0</v>
      </c>
      <c r="AW14" s="660" t="str">
        <f t="shared" si="1"/>
        <v>OK</v>
      </c>
      <c r="AX14" s="648">
        <f>'t1'!K14-'t3'!C14-'t3'!E14-'t3'!G14-'t3'!I14+'t3'!K14+'t3'!M14+'t3'!O14</f>
        <v>1</v>
      </c>
      <c r="AY14" s="649">
        <f>'t1'!L14-'t3'!D14-'t3'!F14-'t3'!H14-'t3'!J14+'t3'!L14+'t3'!N14+'t3'!P14</f>
        <v>0</v>
      </c>
      <c r="AZ14" s="713">
        <f>'t1'!M14</f>
        <v>1</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3">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3">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v>7</v>
      </c>
      <c r="AL17" s="222">
        <v>19</v>
      </c>
      <c r="AM17" s="186"/>
      <c r="AN17" s="222"/>
      <c r="AO17" s="186"/>
      <c r="AP17" s="222"/>
      <c r="AQ17" s="186"/>
      <c r="AR17" s="222"/>
      <c r="AS17" s="186"/>
      <c r="AT17" s="222"/>
      <c r="AU17" s="404">
        <f t="shared" si="3"/>
        <v>7</v>
      </c>
      <c r="AV17" s="372">
        <f t="shared" si="0"/>
        <v>19</v>
      </c>
      <c r="AW17" s="660" t="str">
        <f t="shared" si="1"/>
        <v>OK</v>
      </c>
      <c r="AX17" s="648">
        <f>'t1'!K17-'t3'!C17-'t3'!E17-'t3'!G17-'t3'!I17+'t3'!K17+'t3'!M17+'t3'!O17</f>
        <v>7</v>
      </c>
      <c r="AY17" s="649">
        <f>'t1'!L17-'t3'!D17-'t3'!F17-'t3'!H17-'t3'!J17+'t3'!L17+'t3'!N17+'t3'!P17</f>
        <v>19</v>
      </c>
      <c r="AZ17" s="713">
        <f>'t1'!M17</f>
        <v>1</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v>17</v>
      </c>
      <c r="AL18" s="222">
        <v>4</v>
      </c>
      <c r="AM18" s="186"/>
      <c r="AN18" s="222"/>
      <c r="AO18" s="186"/>
      <c r="AP18" s="222"/>
      <c r="AQ18" s="186"/>
      <c r="AR18" s="222"/>
      <c r="AS18" s="186"/>
      <c r="AT18" s="222"/>
      <c r="AU18" s="404">
        <f t="shared" si="3"/>
        <v>17</v>
      </c>
      <c r="AV18" s="372">
        <f t="shared" si="0"/>
        <v>4</v>
      </c>
      <c r="AW18" s="660" t="str">
        <f t="shared" si="1"/>
        <v>OK</v>
      </c>
      <c r="AX18" s="648">
        <f>'t1'!K18-'t3'!C18-'t3'!E18-'t3'!G18-'t3'!I18+'t3'!K18+'t3'!M18+'t3'!O18</f>
        <v>17</v>
      </c>
      <c r="AY18" s="649">
        <f>'t1'!L18-'t3'!D18-'t3'!F18-'t3'!H18-'t3'!J18+'t3'!L18+'t3'!N18+'t3'!P18</f>
        <v>4</v>
      </c>
      <c r="AZ18" s="713">
        <f>'t1'!M18</f>
        <v>1</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v>1</v>
      </c>
      <c r="AL19" s="222">
        <v>4</v>
      </c>
      <c r="AM19" s="186"/>
      <c r="AN19" s="222"/>
      <c r="AO19" s="186"/>
      <c r="AP19" s="222"/>
      <c r="AQ19" s="186"/>
      <c r="AR19" s="222"/>
      <c r="AS19" s="186"/>
      <c r="AT19" s="222"/>
      <c r="AU19" s="404">
        <f t="shared" si="3"/>
        <v>1</v>
      </c>
      <c r="AV19" s="372">
        <f t="shared" si="0"/>
        <v>4</v>
      </c>
      <c r="AW19" s="660" t="str">
        <f t="shared" si="1"/>
        <v>OK</v>
      </c>
      <c r="AX19" s="648">
        <f>'t1'!K19-'t3'!C19-'t3'!E19-'t3'!G19-'t3'!I19+'t3'!K19+'t3'!M19+'t3'!O19</f>
        <v>1</v>
      </c>
      <c r="AY19" s="649">
        <f>'t1'!L19-'t3'!D19-'t3'!F19-'t3'!H19-'t3'!J19+'t3'!L19+'t3'!N19+'t3'!P19</f>
        <v>4</v>
      </c>
      <c r="AZ19" s="713">
        <f>'t1'!M19</f>
        <v>1</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3">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3">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3">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28</v>
      </c>
      <c r="AL23" s="374">
        <f t="shared" si="4"/>
        <v>27</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28</v>
      </c>
      <c r="AV23" s="375">
        <f t="shared" si="4"/>
        <v>27</v>
      </c>
      <c r="AW23" s="660" t="str">
        <f t="shared" si="1"/>
        <v>OK</v>
      </c>
      <c r="AX23" s="652">
        <f>SUM(AX6:AX22)</f>
        <v>28</v>
      </c>
      <c r="AY23" s="653">
        <f>SUM(AY6:AY22)</f>
        <v>27</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1.25"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phoneticPr fontId="30" type="noConversion"/>
  <conditionalFormatting sqref="A6:AV6 B7:AV22 A7:A23">
    <cfRule type="expression" dxfId="24" priority="1" stopIfTrue="1">
      <formula>$AZ6&gt;0</formula>
    </cfRule>
  </conditionalFormatting>
  <printOptions horizontalCentered="1" verticalCentered="1"/>
  <pageMargins left="0.2" right="0.2" top="0.19685039370078741" bottom="0.17" header="0.22" footer="0.19"/>
  <pageSetup paperSize="9"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9">
    <pageSetUpPr fitToPage="1"/>
  </sheetPr>
  <dimension ref="A1:BC33"/>
  <sheetViews>
    <sheetView showGridLines="0" zoomScale="130" zoomScaleNormal="130" workbookViewId="0">
      <pane xSplit="2" ySplit="7" topLeftCell="AC8" activePane="bottomRight" state="frozen"/>
      <selection activeCell="A2" sqref="A2"/>
      <selection pane="topRight" activeCell="A2" sqref="A2"/>
      <selection pane="bottomLeft" activeCell="A2" sqref="A2"/>
      <selection pane="bottomRight" activeCell="AG16" sqref="AG16"/>
    </sheetView>
  </sheetViews>
  <sheetFormatPr defaultColWidth="10.6640625" defaultRowHeight="11.25" x14ac:dyDescent="0.2"/>
  <cols>
    <col min="1" max="1" width="43.5" style="24" customWidth="1"/>
    <col min="2" max="2" width="8.6640625" style="23" customWidth="1"/>
    <col min="3" max="8" width="11.33203125" style="24" hidden="1" customWidth="1"/>
    <col min="9" max="12" width="10.33203125" style="24" hidden="1" customWidth="1"/>
    <col min="13" max="16" width="10.6640625" style="24" hidden="1" customWidth="1"/>
    <col min="17" max="24" width="9.33203125" style="24" hidden="1" customWidth="1"/>
    <col min="25" max="28" width="10.6640625" style="24" hidden="1" customWidth="1"/>
    <col min="29" max="34" width="11.33203125" style="24" customWidth="1"/>
    <col min="35" max="36" width="10.33203125" style="24" customWidth="1"/>
    <col min="37" max="38" width="10.6640625" style="24" customWidth="1"/>
    <col min="39" max="42" width="10.6640625" style="24"/>
    <col min="43" max="50" width="9.33203125" style="24" customWidth="1"/>
    <col min="51" max="52" width="10.6640625" style="24"/>
    <col min="53" max="53" width="10.6640625" style="24" customWidth="1"/>
    <col min="54" max="16384" width="10.6640625" style="24"/>
  </cols>
  <sheetData>
    <row r="1" spans="1:55" s="3" customFormat="1" ht="43.5" customHeight="1" x14ac:dyDescent="0.2">
      <c r="A1" s="783" t="str">
        <f>'t1'!A1</f>
        <v>REGIONI ED AUTONOMIE LOCALI - anno 2024</v>
      </c>
      <c r="B1" s="783"/>
      <c r="C1" s="783"/>
      <c r="D1" s="783"/>
      <c r="E1" s="783"/>
      <c r="F1" s="783"/>
      <c r="G1" s="783"/>
      <c r="H1" s="783"/>
      <c r="I1" s="783"/>
      <c r="J1" s="783"/>
      <c r="K1" s="783"/>
      <c r="L1" s="783"/>
      <c r="M1" s="351"/>
      <c r="N1" s="24"/>
      <c r="O1" s="24"/>
      <c r="P1" s="24"/>
      <c r="Q1" s="24"/>
      <c r="R1" s="24"/>
      <c r="S1" s="24"/>
      <c r="T1" s="24"/>
      <c r="U1" s="24"/>
      <c r="V1" s="24"/>
      <c r="W1" s="24"/>
      <c r="X1" s="24"/>
      <c r="Y1" s="24"/>
      <c r="Z1" s="24"/>
      <c r="AA1" s="24"/>
      <c r="AB1" s="24"/>
      <c r="AQ1" s="24"/>
      <c r="AR1" s="24"/>
      <c r="AS1" s="24"/>
      <c r="AT1" s="24"/>
      <c r="AU1" s="24"/>
      <c r="AV1" s="24"/>
      <c r="AW1" s="24"/>
      <c r="AX1" s="24"/>
      <c r="AY1" s="24"/>
      <c r="AZ1" s="24"/>
      <c r="BA1" s="24"/>
      <c r="BB1" s="24"/>
      <c r="BC1" s="24"/>
    </row>
    <row r="2" spans="1:55" ht="30" customHeight="1" thickBot="1" x14ac:dyDescent="0.25">
      <c r="A2" s="22"/>
      <c r="I2" s="1717"/>
      <c r="J2" s="1717"/>
      <c r="K2" s="1717"/>
      <c r="L2" s="1717"/>
      <c r="AI2" s="1717"/>
      <c r="AJ2" s="1717"/>
      <c r="AK2" s="1717"/>
      <c r="AL2" s="1717"/>
      <c r="AM2" s="992"/>
      <c r="AN2" s="992"/>
      <c r="AO2" s="992"/>
      <c r="AP2" s="992"/>
    </row>
    <row r="3" spans="1:55" ht="15.75" customHeight="1" thickBot="1" x14ac:dyDescent="0.25">
      <c r="A3" s="265"/>
      <c r="B3" s="269"/>
      <c r="C3" s="270" t="s">
        <v>249</v>
      </c>
      <c r="D3" s="270"/>
      <c r="E3" s="270"/>
      <c r="F3" s="270"/>
      <c r="G3" s="270"/>
      <c r="H3" s="270"/>
      <c r="I3" s="270"/>
      <c r="J3" s="271"/>
      <c r="K3" s="270"/>
      <c r="L3" s="271"/>
      <c r="M3" s="271"/>
      <c r="N3" s="271"/>
      <c r="O3" s="271"/>
      <c r="P3" s="271"/>
      <c r="Q3" s="271"/>
      <c r="R3" s="271"/>
      <c r="S3" s="271"/>
      <c r="T3" s="271"/>
      <c r="U3" s="271"/>
      <c r="V3" s="271"/>
      <c r="W3" s="271"/>
      <c r="X3" s="271"/>
      <c r="Y3" s="271"/>
      <c r="Z3" s="271"/>
      <c r="AC3" s="270" t="s">
        <v>249</v>
      </c>
      <c r="AD3" s="270"/>
      <c r="AE3" s="270"/>
      <c r="AF3" s="270"/>
      <c r="AG3" s="270"/>
      <c r="AH3" s="270"/>
      <c r="AI3" s="270"/>
      <c r="AJ3" s="271"/>
      <c r="AK3" s="991"/>
      <c r="AL3" s="991"/>
      <c r="AM3" s="991"/>
      <c r="AN3" s="991"/>
      <c r="AO3" s="991"/>
      <c r="AP3" s="991"/>
      <c r="AQ3" s="271"/>
      <c r="AR3" s="271"/>
      <c r="AS3" s="271"/>
      <c r="AT3" s="271"/>
      <c r="AU3" s="271"/>
      <c r="AV3" s="271"/>
      <c r="AW3" s="271"/>
      <c r="AX3" s="271"/>
      <c r="AY3" s="271"/>
      <c r="AZ3" s="271"/>
    </row>
    <row r="4" spans="1:55" ht="37.5" customHeight="1" thickTop="1" x14ac:dyDescent="0.2">
      <c r="A4" s="25" t="s">
        <v>142</v>
      </c>
      <c r="B4" s="26" t="s">
        <v>71</v>
      </c>
      <c r="C4" s="425" t="s">
        <v>76</v>
      </c>
      <c r="D4" s="426"/>
      <c r="E4" s="1757" t="s">
        <v>1351</v>
      </c>
      <c r="F4" s="1758"/>
      <c r="G4" s="1757" t="s">
        <v>1352</v>
      </c>
      <c r="H4" s="1758"/>
      <c r="I4" s="1765" t="s">
        <v>452</v>
      </c>
      <c r="J4" s="1740"/>
      <c r="K4" s="1765" t="s">
        <v>418</v>
      </c>
      <c r="L4" s="1740"/>
      <c r="M4" s="1761" t="s">
        <v>417</v>
      </c>
      <c r="N4" s="1740"/>
      <c r="O4" s="1765" t="s">
        <v>416</v>
      </c>
      <c r="P4" s="1740"/>
      <c r="Q4" s="1765" t="s">
        <v>385</v>
      </c>
      <c r="R4" s="1740"/>
      <c r="S4" s="1765" t="s">
        <v>183</v>
      </c>
      <c r="T4" s="1740"/>
      <c r="U4" s="1765" t="s">
        <v>67</v>
      </c>
      <c r="V4" s="1740"/>
      <c r="W4" s="1761" t="s">
        <v>1108</v>
      </c>
      <c r="X4" s="1740"/>
      <c r="Y4" s="350" t="s">
        <v>74</v>
      </c>
      <c r="Z4" s="349"/>
      <c r="AC4" s="425" t="s">
        <v>76</v>
      </c>
      <c r="AD4" s="426"/>
      <c r="AE4" s="1757" t="s">
        <v>1351</v>
      </c>
      <c r="AF4" s="1758"/>
      <c r="AG4" s="1757" t="s">
        <v>1352</v>
      </c>
      <c r="AH4" s="1758"/>
      <c r="AI4" s="1765" t="s">
        <v>452</v>
      </c>
      <c r="AJ4" s="1740"/>
      <c r="AK4" s="1765" t="s">
        <v>418</v>
      </c>
      <c r="AL4" s="1740"/>
      <c r="AM4" s="1761" t="s">
        <v>417</v>
      </c>
      <c r="AN4" s="1740"/>
      <c r="AO4" s="1765" t="s">
        <v>416</v>
      </c>
      <c r="AP4" s="1740"/>
      <c r="AQ4" s="1765" t="s">
        <v>385</v>
      </c>
      <c r="AR4" s="1740"/>
      <c r="AS4" s="1765" t="s">
        <v>183</v>
      </c>
      <c r="AT4" s="1740"/>
      <c r="AU4" s="1765" t="s">
        <v>67</v>
      </c>
      <c r="AV4" s="1740"/>
      <c r="AW4" s="1761" t="s">
        <v>1108</v>
      </c>
      <c r="AX4" s="1762"/>
      <c r="AY4" s="350" t="s">
        <v>74</v>
      </c>
      <c r="AZ4" s="349"/>
    </row>
    <row r="5" spans="1:55" x14ac:dyDescent="0.2">
      <c r="A5" s="725" t="s">
        <v>602</v>
      </c>
      <c r="B5" s="26"/>
      <c r="C5" s="1759" t="s">
        <v>305</v>
      </c>
      <c r="D5" s="1760"/>
      <c r="E5" s="1759" t="s">
        <v>1353</v>
      </c>
      <c r="F5" s="1760"/>
      <c r="G5" s="1759" t="s">
        <v>1354</v>
      </c>
      <c r="H5" s="1760"/>
      <c r="I5" s="1759" t="s">
        <v>451</v>
      </c>
      <c r="J5" s="1760"/>
      <c r="K5" s="1759" t="s">
        <v>419</v>
      </c>
      <c r="L5" s="1760"/>
      <c r="M5" s="1759" t="s">
        <v>420</v>
      </c>
      <c r="N5" s="1760"/>
      <c r="O5" s="1763" t="s">
        <v>421</v>
      </c>
      <c r="P5" s="1764"/>
      <c r="Q5" s="1763" t="s">
        <v>306</v>
      </c>
      <c r="R5" s="1764"/>
      <c r="S5" s="1763" t="s">
        <v>307</v>
      </c>
      <c r="T5" s="1764"/>
      <c r="U5" s="1763" t="s">
        <v>346</v>
      </c>
      <c r="V5" s="1764"/>
      <c r="W5" s="1763" t="s">
        <v>1110</v>
      </c>
      <c r="X5" s="1764"/>
      <c r="Y5" s="352"/>
      <c r="Z5" s="408"/>
      <c r="AC5" s="1759" t="s">
        <v>305</v>
      </c>
      <c r="AD5" s="1760"/>
      <c r="AE5" s="1759" t="s">
        <v>1353</v>
      </c>
      <c r="AF5" s="1760"/>
      <c r="AG5" s="1759" t="s">
        <v>1354</v>
      </c>
      <c r="AH5" s="1760"/>
      <c r="AI5" s="1759" t="s">
        <v>451</v>
      </c>
      <c r="AJ5" s="1760"/>
      <c r="AK5" s="1759" t="s">
        <v>419</v>
      </c>
      <c r="AL5" s="1760"/>
      <c r="AM5" s="1759" t="s">
        <v>420</v>
      </c>
      <c r="AN5" s="1760"/>
      <c r="AO5" s="1763" t="s">
        <v>421</v>
      </c>
      <c r="AP5" s="1764"/>
      <c r="AQ5" s="1763" t="s">
        <v>306</v>
      </c>
      <c r="AR5" s="1764"/>
      <c r="AS5" s="1763" t="s">
        <v>307</v>
      </c>
      <c r="AT5" s="1764"/>
      <c r="AU5" s="1763" t="s">
        <v>346</v>
      </c>
      <c r="AV5" s="1764"/>
      <c r="AW5" s="1763" t="s">
        <v>1110</v>
      </c>
      <c r="AX5" s="1764"/>
      <c r="AY5" s="352"/>
      <c r="AZ5" s="408"/>
    </row>
    <row r="6" spans="1:55"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353" t="s">
        <v>73</v>
      </c>
      <c r="Q6" s="245" t="s">
        <v>72</v>
      </c>
      <c r="R6" s="550" t="s">
        <v>73</v>
      </c>
      <c r="S6" s="245" t="s">
        <v>72</v>
      </c>
      <c r="T6" s="550" t="s">
        <v>73</v>
      </c>
      <c r="U6" s="245" t="s">
        <v>72</v>
      </c>
      <c r="V6" s="548" t="s">
        <v>73</v>
      </c>
      <c r="W6" s="245" t="s">
        <v>72</v>
      </c>
      <c r="X6" s="550" t="s">
        <v>73</v>
      </c>
      <c r="Y6" s="245" t="s">
        <v>72</v>
      </c>
      <c r="Z6" s="353" t="s">
        <v>73</v>
      </c>
      <c r="AC6" s="245" t="s">
        <v>72</v>
      </c>
      <c r="AD6" s="353" t="s">
        <v>73</v>
      </c>
      <c r="AE6" s="245" t="s">
        <v>72</v>
      </c>
      <c r="AF6" s="932" t="s">
        <v>73</v>
      </c>
      <c r="AG6" s="245" t="s">
        <v>72</v>
      </c>
      <c r="AH6" s="353" t="s">
        <v>73</v>
      </c>
      <c r="AI6" s="245" t="s">
        <v>72</v>
      </c>
      <c r="AJ6" s="353" t="s">
        <v>73</v>
      </c>
      <c r="AK6" s="245" t="s">
        <v>72</v>
      </c>
      <c r="AL6" s="353" t="s">
        <v>73</v>
      </c>
      <c r="AM6" s="245" t="s">
        <v>72</v>
      </c>
      <c r="AN6" s="353" t="s">
        <v>73</v>
      </c>
      <c r="AO6" s="245" t="s">
        <v>72</v>
      </c>
      <c r="AP6" s="932" t="s">
        <v>73</v>
      </c>
      <c r="AQ6" s="245" t="s">
        <v>72</v>
      </c>
      <c r="AR6" s="550" t="s">
        <v>73</v>
      </c>
      <c r="AS6" s="245" t="s">
        <v>72</v>
      </c>
      <c r="AT6" s="550" t="s">
        <v>73</v>
      </c>
      <c r="AU6" s="245" t="s">
        <v>72</v>
      </c>
      <c r="AV6" s="550" t="s">
        <v>73</v>
      </c>
      <c r="AW6" s="245" t="s">
        <v>72</v>
      </c>
      <c r="AX6" s="550" t="s">
        <v>73</v>
      </c>
      <c r="AY6" s="245" t="s">
        <v>72</v>
      </c>
      <c r="AZ6" s="353" t="s">
        <v>73</v>
      </c>
    </row>
    <row r="7" spans="1:55" s="257" customFormat="1" ht="9"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256" t="s">
        <v>77</v>
      </c>
      <c r="Q7" s="255" t="s">
        <v>77</v>
      </c>
      <c r="R7" s="551" t="s">
        <v>77</v>
      </c>
      <c r="S7" s="255" t="s">
        <v>77</v>
      </c>
      <c r="T7" s="551" t="s">
        <v>77</v>
      </c>
      <c r="U7" s="255" t="s">
        <v>77</v>
      </c>
      <c r="V7" s="551" t="s">
        <v>77</v>
      </c>
      <c r="W7" s="255" t="s">
        <v>77</v>
      </c>
      <c r="X7" s="551" t="s">
        <v>77</v>
      </c>
      <c r="Y7" s="554" t="s">
        <v>77</v>
      </c>
      <c r="Z7" s="463" t="s">
        <v>77</v>
      </c>
      <c r="AC7" s="255" t="s">
        <v>77</v>
      </c>
      <c r="AD7" s="256" t="s">
        <v>77</v>
      </c>
      <c r="AE7" s="255" t="s">
        <v>77</v>
      </c>
      <c r="AF7" s="256" t="s">
        <v>77</v>
      </c>
      <c r="AG7" s="255" t="s">
        <v>77</v>
      </c>
      <c r="AH7" s="256" t="s">
        <v>77</v>
      </c>
      <c r="AI7" s="255" t="s">
        <v>77</v>
      </c>
      <c r="AJ7" s="256" t="s">
        <v>77</v>
      </c>
      <c r="AK7" s="255" t="s">
        <v>77</v>
      </c>
      <c r="AL7" s="256" t="s">
        <v>77</v>
      </c>
      <c r="AM7" s="255" t="s">
        <v>77</v>
      </c>
      <c r="AN7" s="256" t="s">
        <v>77</v>
      </c>
      <c r="AO7" s="255" t="s">
        <v>77</v>
      </c>
      <c r="AP7" s="256" t="s">
        <v>77</v>
      </c>
      <c r="AQ7" s="255" t="s">
        <v>77</v>
      </c>
      <c r="AR7" s="551" t="s">
        <v>77</v>
      </c>
      <c r="AS7" s="255" t="s">
        <v>77</v>
      </c>
      <c r="AT7" s="551" t="s">
        <v>77</v>
      </c>
      <c r="AU7" s="255" t="s">
        <v>77</v>
      </c>
      <c r="AV7" s="551" t="s">
        <v>77</v>
      </c>
      <c r="AW7" s="255" t="s">
        <v>77</v>
      </c>
      <c r="AX7" s="551" t="s">
        <v>77</v>
      </c>
      <c r="AY7" s="554" t="s">
        <v>77</v>
      </c>
      <c r="AZ7" s="463" t="s">
        <v>77</v>
      </c>
    </row>
    <row r="8" spans="1:55" ht="13.35" customHeight="1" thickTop="1" x14ac:dyDescent="0.2">
      <c r="A8" s="133" t="str">
        <f>'t1'!A6</f>
        <v>SEGRETARIO A</v>
      </c>
      <c r="B8" s="199" t="str">
        <f>'t1'!B6</f>
        <v>0D0102</v>
      </c>
      <c r="C8" s="779">
        <f>ROUND(AC8,0)</f>
        <v>0</v>
      </c>
      <c r="D8" s="780">
        <f t="shared" ref="D8:D24" si="0">ROUND(AD8,0)</f>
        <v>0</v>
      </c>
      <c r="E8" s="779">
        <f t="shared" ref="E8:E24" si="1">ROUND(AE8,0)</f>
        <v>0</v>
      </c>
      <c r="F8" s="780">
        <f t="shared" ref="F8:F24" si="2">ROUND(AF8,0)</f>
        <v>0</v>
      </c>
      <c r="G8" s="779">
        <f>ROUND(AG8,0)</f>
        <v>0</v>
      </c>
      <c r="H8" s="780">
        <f>ROUND(AH8,0)</f>
        <v>0</v>
      </c>
      <c r="I8" s="779">
        <f t="shared" ref="I8:I24" si="3">ROUND(AI8,0)</f>
        <v>0</v>
      </c>
      <c r="J8" s="780">
        <f t="shared" ref="J8:J24" si="4">ROUND(AJ8,0)</f>
        <v>0</v>
      </c>
      <c r="K8" s="779">
        <f t="shared" ref="K8:K24" si="5">ROUND(AK8,0)</f>
        <v>0</v>
      </c>
      <c r="L8" s="780">
        <f t="shared" ref="L8:L24" si="6">ROUND(AL8,0)</f>
        <v>0</v>
      </c>
      <c r="M8" s="779">
        <f t="shared" ref="M8:M24" si="7">ROUND(AM8,0)</f>
        <v>0</v>
      </c>
      <c r="N8" s="780">
        <f t="shared" ref="N8:N24" si="8">ROUND(AN8,0)</f>
        <v>0</v>
      </c>
      <c r="O8" s="779">
        <f t="shared" ref="O8:O24" si="9">ROUND(AO8,0)</f>
        <v>0</v>
      </c>
      <c r="P8" s="780">
        <f t="shared" ref="P8:P24" si="10">ROUND(AP8,0)</f>
        <v>0</v>
      </c>
      <c r="Q8" s="779">
        <f t="shared" ref="Q8:Q24" si="11">ROUND(AQ8,0)</f>
        <v>0</v>
      </c>
      <c r="R8" s="781">
        <f t="shared" ref="R8:R24" si="12">ROUND(AR8,0)</f>
        <v>0</v>
      </c>
      <c r="S8" s="779">
        <f t="shared" ref="S8:S24" si="13">ROUND(AS8,0)</f>
        <v>0</v>
      </c>
      <c r="T8" s="781">
        <f t="shared" ref="T8:T24" si="14">ROUND(AT8,0)</f>
        <v>0</v>
      </c>
      <c r="U8" s="779">
        <f t="shared" ref="U8:U24" si="15">ROUND(AU8,0)</f>
        <v>0</v>
      </c>
      <c r="V8" s="782">
        <f t="shared" ref="V8:V24" si="16">ROUND(AV8,0)</f>
        <v>0</v>
      </c>
      <c r="W8" s="779">
        <f t="shared" ref="W8:W24" si="17">ROUND(AW8,0)</f>
        <v>0</v>
      </c>
      <c r="X8" s="782">
        <f t="shared" ref="X8:X24" si="18">ROUND(AX8,0)</f>
        <v>0</v>
      </c>
      <c r="Y8" s="720">
        <f>SUM(C8,E8,I8,K8,M8,O8,Q8,S8,U8,W8)</f>
        <v>0</v>
      </c>
      <c r="Z8" s="721">
        <f>SUM(D8,F8,J8,L8,N8,P8,R8,T8,V8,X8)</f>
        <v>0</v>
      </c>
      <c r="AA8" s="722">
        <f>'t1'!M6</f>
        <v>0</v>
      </c>
      <c r="AC8" s="243"/>
      <c r="AD8" s="244"/>
      <c r="AE8" s="243"/>
      <c r="AF8" s="244"/>
      <c r="AG8" s="243"/>
      <c r="AH8" s="244"/>
      <c r="AI8" s="243"/>
      <c r="AJ8" s="244"/>
      <c r="AK8" s="243"/>
      <c r="AL8" s="244"/>
      <c r="AM8" s="243"/>
      <c r="AN8" s="244"/>
      <c r="AO8" s="243"/>
      <c r="AP8" s="244"/>
      <c r="AQ8" s="243"/>
      <c r="AR8" s="552"/>
      <c r="AS8" s="243"/>
      <c r="AT8" s="552"/>
      <c r="AU8" s="243"/>
      <c r="AV8" s="552"/>
      <c r="AW8" s="243"/>
      <c r="AX8" s="552"/>
      <c r="AY8" s="720">
        <f>SUM(AC8,AE8,AG8,AI8,AK8,AM8,AO8,AQ8,AS8,AU8,AW8)</f>
        <v>0</v>
      </c>
      <c r="AZ8" s="721">
        <f>SUM(AD8,AF8,AH8,AJ8,AL8,AN8,AP8,AR8,AT8,AV8,AX8)</f>
        <v>0</v>
      </c>
      <c r="BA8" s="722"/>
    </row>
    <row r="9" spans="1:55" ht="13.35" customHeight="1" x14ac:dyDescent="0.2">
      <c r="A9" s="133" t="str">
        <f>'t1'!A7</f>
        <v>SEGRETARIO B</v>
      </c>
      <c r="B9" s="199" t="str">
        <f>'t1'!B7</f>
        <v>0D0103</v>
      </c>
      <c r="C9" s="779">
        <f t="shared" ref="C9:C24" si="19">ROUND(AC9,0)</f>
        <v>0</v>
      </c>
      <c r="D9" s="780">
        <f t="shared" si="0"/>
        <v>0</v>
      </c>
      <c r="E9" s="779">
        <f t="shared" si="1"/>
        <v>0</v>
      </c>
      <c r="F9" s="780">
        <f t="shared" si="2"/>
        <v>0</v>
      </c>
      <c r="G9" s="779">
        <f t="shared" ref="G9:G24" si="20">ROUND(AG9,0)</f>
        <v>0</v>
      </c>
      <c r="H9" s="780">
        <f t="shared" ref="H9:H24" si="21">ROUND(AH9,0)</f>
        <v>0</v>
      </c>
      <c r="I9" s="779">
        <f t="shared" si="3"/>
        <v>0</v>
      </c>
      <c r="J9" s="780">
        <f t="shared" si="4"/>
        <v>0</v>
      </c>
      <c r="K9" s="779">
        <f t="shared" si="5"/>
        <v>0</v>
      </c>
      <c r="L9" s="780">
        <f t="shared" si="6"/>
        <v>0</v>
      </c>
      <c r="M9" s="779">
        <f t="shared" si="7"/>
        <v>0</v>
      </c>
      <c r="N9" s="780">
        <f t="shared" si="8"/>
        <v>0</v>
      </c>
      <c r="O9" s="779">
        <f t="shared" si="9"/>
        <v>0</v>
      </c>
      <c r="P9" s="780">
        <f t="shared" si="10"/>
        <v>0</v>
      </c>
      <c r="Q9" s="779">
        <f t="shared" si="11"/>
        <v>0</v>
      </c>
      <c r="R9" s="781">
        <f t="shared" si="12"/>
        <v>0</v>
      </c>
      <c r="S9" s="779">
        <f t="shared" si="13"/>
        <v>0</v>
      </c>
      <c r="T9" s="781">
        <f t="shared" si="14"/>
        <v>0</v>
      </c>
      <c r="U9" s="779">
        <f t="shared" si="15"/>
        <v>0</v>
      </c>
      <c r="V9" s="782">
        <f t="shared" si="16"/>
        <v>0</v>
      </c>
      <c r="W9" s="779">
        <f t="shared" si="17"/>
        <v>0</v>
      </c>
      <c r="X9" s="782">
        <f t="shared" si="18"/>
        <v>0</v>
      </c>
      <c r="Y9" s="462">
        <f t="shared" ref="Y9:Y24" si="22">SUM(C9,E9,I9,K9,M9,O9,Q9,S9,U9,W9)</f>
        <v>0</v>
      </c>
      <c r="Z9" s="464">
        <f t="shared" ref="Z9:Z24" si="23">SUM(D9,F9,J9,L9,N9,P9,R9,T9,V9,X9)</f>
        <v>0</v>
      </c>
      <c r="AA9" s="722">
        <f>'t1'!M7</f>
        <v>0</v>
      </c>
      <c r="AC9" s="243"/>
      <c r="AD9" s="244"/>
      <c r="AE9" s="243"/>
      <c r="AF9" s="244"/>
      <c r="AG9" s="243"/>
      <c r="AH9" s="244"/>
      <c r="AI9" s="243"/>
      <c r="AJ9" s="244"/>
      <c r="AK9" s="243"/>
      <c r="AL9" s="244"/>
      <c r="AM9" s="243"/>
      <c r="AN9" s="244"/>
      <c r="AO9" s="243"/>
      <c r="AP9" s="244"/>
      <c r="AQ9" s="243"/>
      <c r="AR9" s="552"/>
      <c r="AS9" s="243"/>
      <c r="AT9" s="552"/>
      <c r="AU9" s="243"/>
      <c r="AV9" s="552"/>
      <c r="AW9" s="243"/>
      <c r="AX9" s="552"/>
      <c r="AY9" s="462">
        <f t="shared" ref="AY9:AY24" si="24">SUM(AC9,AE9,AG9,AI9,AK9,AM9,AO9,AQ9,AS9,AU9,AW9)</f>
        <v>0</v>
      </c>
      <c r="AZ9" s="464">
        <f t="shared" ref="AZ9:AZ24" si="25">SUM(AD9,AF9,AH9,AJ9,AL9,AN9,AP9,AR9,AT9,AV9,AX9)</f>
        <v>0</v>
      </c>
      <c r="BA9" s="722"/>
    </row>
    <row r="10" spans="1:55" ht="13.35" customHeight="1" x14ac:dyDescent="0.2">
      <c r="A10" s="133" t="str">
        <f>'t1'!A8</f>
        <v>SEGRETARIO C</v>
      </c>
      <c r="B10" s="199" t="str">
        <f>'t1'!B8</f>
        <v>0D0485</v>
      </c>
      <c r="C10" s="779">
        <f t="shared" si="19"/>
        <v>0</v>
      </c>
      <c r="D10" s="780">
        <f t="shared" si="0"/>
        <v>0</v>
      </c>
      <c r="E10" s="779">
        <f t="shared" si="1"/>
        <v>0</v>
      </c>
      <c r="F10" s="780">
        <f t="shared" si="2"/>
        <v>0</v>
      </c>
      <c r="G10" s="779">
        <f t="shared" si="20"/>
        <v>0</v>
      </c>
      <c r="H10" s="780">
        <f t="shared" si="21"/>
        <v>0</v>
      </c>
      <c r="I10" s="779">
        <f t="shared" si="3"/>
        <v>0</v>
      </c>
      <c r="J10" s="780">
        <f t="shared" si="4"/>
        <v>0</v>
      </c>
      <c r="K10" s="779">
        <f t="shared" si="5"/>
        <v>0</v>
      </c>
      <c r="L10" s="780">
        <f t="shared" si="6"/>
        <v>0</v>
      </c>
      <c r="M10" s="779">
        <f t="shared" si="7"/>
        <v>0</v>
      </c>
      <c r="N10" s="780">
        <f t="shared" si="8"/>
        <v>0</v>
      </c>
      <c r="O10" s="779">
        <f t="shared" si="9"/>
        <v>0</v>
      </c>
      <c r="P10" s="780">
        <f t="shared" si="10"/>
        <v>0</v>
      </c>
      <c r="Q10" s="779">
        <f t="shared" si="11"/>
        <v>0</v>
      </c>
      <c r="R10" s="781">
        <f t="shared" si="12"/>
        <v>0</v>
      </c>
      <c r="S10" s="779">
        <f t="shared" si="13"/>
        <v>0</v>
      </c>
      <c r="T10" s="781">
        <f t="shared" si="14"/>
        <v>0</v>
      </c>
      <c r="U10" s="779">
        <f t="shared" si="15"/>
        <v>0</v>
      </c>
      <c r="V10" s="782">
        <f t="shared" si="16"/>
        <v>0</v>
      </c>
      <c r="W10" s="779">
        <f t="shared" si="17"/>
        <v>0</v>
      </c>
      <c r="X10" s="782">
        <f t="shared" si="18"/>
        <v>0</v>
      </c>
      <c r="Y10" s="462">
        <f t="shared" si="22"/>
        <v>0</v>
      </c>
      <c r="Z10" s="464">
        <f t="shared" si="23"/>
        <v>0</v>
      </c>
      <c r="AA10" s="722">
        <f>'t1'!M8</f>
        <v>0</v>
      </c>
      <c r="AC10" s="243"/>
      <c r="AD10" s="244"/>
      <c r="AE10" s="243"/>
      <c r="AF10" s="244"/>
      <c r="AG10" s="243"/>
      <c r="AH10" s="244"/>
      <c r="AI10" s="243"/>
      <c r="AJ10" s="244"/>
      <c r="AK10" s="243"/>
      <c r="AL10" s="244"/>
      <c r="AM10" s="243"/>
      <c r="AN10" s="244"/>
      <c r="AO10" s="243"/>
      <c r="AP10" s="244"/>
      <c r="AQ10" s="243"/>
      <c r="AR10" s="552"/>
      <c r="AS10" s="243"/>
      <c r="AT10" s="552"/>
      <c r="AU10" s="243"/>
      <c r="AV10" s="552"/>
      <c r="AW10" s="243"/>
      <c r="AX10" s="552"/>
      <c r="AY10" s="462">
        <f t="shared" si="24"/>
        <v>0</v>
      </c>
      <c r="AZ10" s="464">
        <f t="shared" si="25"/>
        <v>0</v>
      </c>
      <c r="BA10" s="722"/>
    </row>
    <row r="11" spans="1:55" ht="13.35" customHeight="1" x14ac:dyDescent="0.2">
      <c r="A11" s="133" t="str">
        <f>'t1'!A9</f>
        <v>DIRETTORE  GENERALE</v>
      </c>
      <c r="B11" s="199" t="str">
        <f>'t1'!B9</f>
        <v>0D0097</v>
      </c>
      <c r="C11" s="779">
        <f t="shared" ref="C11:F15" si="26">ROUND(AC11,0)</f>
        <v>0</v>
      </c>
      <c r="D11" s="780">
        <f t="shared" si="26"/>
        <v>0</v>
      </c>
      <c r="E11" s="779">
        <f t="shared" si="26"/>
        <v>0</v>
      </c>
      <c r="F11" s="780">
        <f t="shared" si="26"/>
        <v>0</v>
      </c>
      <c r="G11" s="779">
        <f t="shared" si="20"/>
        <v>0</v>
      </c>
      <c r="H11" s="780">
        <f t="shared" si="21"/>
        <v>0</v>
      </c>
      <c r="I11" s="779">
        <f t="shared" ref="I11:N15" si="27">ROUND(AI11,0)</f>
        <v>0</v>
      </c>
      <c r="J11" s="780">
        <f t="shared" si="27"/>
        <v>0</v>
      </c>
      <c r="K11" s="779">
        <f t="shared" si="27"/>
        <v>0</v>
      </c>
      <c r="L11" s="780">
        <f t="shared" si="27"/>
        <v>0</v>
      </c>
      <c r="M11" s="779">
        <f t="shared" si="27"/>
        <v>0</v>
      </c>
      <c r="N11" s="780">
        <f t="shared" si="27"/>
        <v>0</v>
      </c>
      <c r="O11" s="779">
        <f t="shared" si="9"/>
        <v>0</v>
      </c>
      <c r="P11" s="780">
        <f t="shared" si="10"/>
        <v>0</v>
      </c>
      <c r="Q11" s="779">
        <f t="shared" si="11"/>
        <v>0</v>
      </c>
      <c r="R11" s="781">
        <f t="shared" si="12"/>
        <v>0</v>
      </c>
      <c r="S11" s="779">
        <f t="shared" si="13"/>
        <v>0</v>
      </c>
      <c r="T11" s="781">
        <f t="shared" si="14"/>
        <v>0</v>
      </c>
      <c r="U11" s="779">
        <f t="shared" si="15"/>
        <v>0</v>
      </c>
      <c r="V11" s="782">
        <f t="shared" si="16"/>
        <v>0</v>
      </c>
      <c r="W11" s="779">
        <f t="shared" si="17"/>
        <v>0</v>
      </c>
      <c r="X11" s="782">
        <f t="shared" si="18"/>
        <v>0</v>
      </c>
      <c r="Y11" s="462">
        <f t="shared" si="22"/>
        <v>0</v>
      </c>
      <c r="Z11" s="464">
        <f t="shared" si="23"/>
        <v>0</v>
      </c>
      <c r="AA11" s="722">
        <f>'t1'!M9</f>
        <v>0</v>
      </c>
      <c r="AC11" s="243"/>
      <c r="AD11" s="244"/>
      <c r="AE11" s="243"/>
      <c r="AF11" s="244"/>
      <c r="AG11" s="243"/>
      <c r="AH11" s="244"/>
      <c r="AI11" s="243"/>
      <c r="AJ11" s="244"/>
      <c r="AK11" s="243"/>
      <c r="AL11" s="244"/>
      <c r="AM11" s="243"/>
      <c r="AN11" s="244"/>
      <c r="AO11" s="243"/>
      <c r="AP11" s="244"/>
      <c r="AQ11" s="243"/>
      <c r="AR11" s="552"/>
      <c r="AS11" s="243"/>
      <c r="AT11" s="552"/>
      <c r="AU11" s="243"/>
      <c r="AV11" s="552"/>
      <c r="AW11" s="243"/>
      <c r="AX11" s="552"/>
      <c r="AY11" s="462">
        <f t="shared" si="24"/>
        <v>0</v>
      </c>
      <c r="AZ11" s="464">
        <f t="shared" si="25"/>
        <v>0</v>
      </c>
      <c r="BA11" s="722"/>
    </row>
    <row r="12" spans="1:55" ht="13.35" customHeight="1" x14ac:dyDescent="0.2">
      <c r="A12" s="133" t="str">
        <f>'t1'!A10</f>
        <v>ALTE SPECIALIZZ. FUORI D.O.</v>
      </c>
      <c r="B12" s="199" t="str">
        <f>'t1'!B10</f>
        <v>0D0095</v>
      </c>
      <c r="C12" s="779">
        <f t="shared" si="26"/>
        <v>0</v>
      </c>
      <c r="D12" s="780">
        <f t="shared" si="26"/>
        <v>0</v>
      </c>
      <c r="E12" s="779">
        <f t="shared" si="26"/>
        <v>0</v>
      </c>
      <c r="F12" s="780">
        <f t="shared" si="26"/>
        <v>0</v>
      </c>
      <c r="G12" s="779">
        <f t="shared" si="20"/>
        <v>0</v>
      </c>
      <c r="H12" s="780">
        <f t="shared" si="21"/>
        <v>0</v>
      </c>
      <c r="I12" s="779">
        <f t="shared" si="27"/>
        <v>0</v>
      </c>
      <c r="J12" s="780">
        <f t="shared" si="27"/>
        <v>0</v>
      </c>
      <c r="K12" s="779">
        <f t="shared" si="27"/>
        <v>0</v>
      </c>
      <c r="L12" s="780">
        <f t="shared" si="27"/>
        <v>0</v>
      </c>
      <c r="M12" s="779">
        <f t="shared" si="27"/>
        <v>0</v>
      </c>
      <c r="N12" s="780">
        <f t="shared" si="27"/>
        <v>0</v>
      </c>
      <c r="O12" s="779">
        <f t="shared" si="9"/>
        <v>0</v>
      </c>
      <c r="P12" s="780">
        <f t="shared" si="10"/>
        <v>0</v>
      </c>
      <c r="Q12" s="779">
        <f t="shared" si="11"/>
        <v>0</v>
      </c>
      <c r="R12" s="781">
        <f t="shared" si="12"/>
        <v>0</v>
      </c>
      <c r="S12" s="779">
        <f t="shared" si="13"/>
        <v>0</v>
      </c>
      <c r="T12" s="781">
        <f t="shared" si="14"/>
        <v>0</v>
      </c>
      <c r="U12" s="779">
        <f t="shared" si="15"/>
        <v>0</v>
      </c>
      <c r="V12" s="782">
        <f t="shared" si="16"/>
        <v>0</v>
      </c>
      <c r="W12" s="779">
        <f t="shared" si="17"/>
        <v>0</v>
      </c>
      <c r="X12" s="782">
        <f t="shared" si="18"/>
        <v>0</v>
      </c>
      <c r="Y12" s="462">
        <f t="shared" si="22"/>
        <v>0</v>
      </c>
      <c r="Z12" s="464">
        <f t="shared" si="23"/>
        <v>0</v>
      </c>
      <c r="AA12" s="722">
        <f>'t1'!M10</f>
        <v>0</v>
      </c>
      <c r="AC12" s="243"/>
      <c r="AD12" s="244"/>
      <c r="AE12" s="243"/>
      <c r="AF12" s="244"/>
      <c r="AG12" s="243"/>
      <c r="AH12" s="244"/>
      <c r="AI12" s="243"/>
      <c r="AJ12" s="244"/>
      <c r="AK12" s="243"/>
      <c r="AL12" s="244"/>
      <c r="AM12" s="243"/>
      <c r="AN12" s="244"/>
      <c r="AO12" s="243"/>
      <c r="AP12" s="244"/>
      <c r="AQ12" s="243"/>
      <c r="AR12" s="552"/>
      <c r="AS12" s="243"/>
      <c r="AT12" s="552"/>
      <c r="AU12" s="243"/>
      <c r="AV12" s="552"/>
      <c r="AW12" s="243"/>
      <c r="AX12" s="552"/>
      <c r="AY12" s="462">
        <f t="shared" si="24"/>
        <v>0</v>
      </c>
      <c r="AZ12" s="464">
        <f t="shared" si="25"/>
        <v>0</v>
      </c>
      <c r="BA12" s="722"/>
    </row>
    <row r="13" spans="1:55" ht="13.35" customHeight="1" x14ac:dyDescent="0.2">
      <c r="A13" s="133" t="str">
        <f>'t1'!A11</f>
        <v>DIRIGENTE A TEMPO DETERMINATO FUORI D.O.</v>
      </c>
      <c r="B13" s="199" t="str">
        <f>'t1'!B11</f>
        <v>0D0098</v>
      </c>
      <c r="C13" s="779">
        <f t="shared" si="26"/>
        <v>0</v>
      </c>
      <c r="D13" s="780">
        <f t="shared" si="26"/>
        <v>0</v>
      </c>
      <c r="E13" s="779">
        <f t="shared" si="26"/>
        <v>0</v>
      </c>
      <c r="F13" s="780">
        <f t="shared" si="26"/>
        <v>0</v>
      </c>
      <c r="G13" s="779">
        <f t="shared" si="20"/>
        <v>0</v>
      </c>
      <c r="H13" s="780">
        <f t="shared" si="21"/>
        <v>0</v>
      </c>
      <c r="I13" s="779">
        <f t="shared" si="27"/>
        <v>0</v>
      </c>
      <c r="J13" s="780">
        <f t="shared" si="27"/>
        <v>0</v>
      </c>
      <c r="K13" s="779">
        <f t="shared" si="27"/>
        <v>0</v>
      </c>
      <c r="L13" s="780">
        <f t="shared" si="27"/>
        <v>0</v>
      </c>
      <c r="M13" s="779">
        <f t="shared" si="27"/>
        <v>0</v>
      </c>
      <c r="N13" s="780">
        <f t="shared" si="27"/>
        <v>0</v>
      </c>
      <c r="O13" s="779">
        <f t="shared" si="9"/>
        <v>0</v>
      </c>
      <c r="P13" s="780">
        <f t="shared" si="10"/>
        <v>0</v>
      </c>
      <c r="Q13" s="779">
        <f t="shared" si="11"/>
        <v>0</v>
      </c>
      <c r="R13" s="781">
        <f t="shared" si="12"/>
        <v>0</v>
      </c>
      <c r="S13" s="779">
        <f t="shared" si="13"/>
        <v>0</v>
      </c>
      <c r="T13" s="781">
        <f t="shared" si="14"/>
        <v>0</v>
      </c>
      <c r="U13" s="779">
        <f t="shared" si="15"/>
        <v>0</v>
      </c>
      <c r="V13" s="782">
        <f t="shared" si="16"/>
        <v>0</v>
      </c>
      <c r="W13" s="779">
        <f t="shared" si="17"/>
        <v>0</v>
      </c>
      <c r="X13" s="782">
        <f t="shared" si="18"/>
        <v>0</v>
      </c>
      <c r="Y13" s="462">
        <f t="shared" si="22"/>
        <v>0</v>
      </c>
      <c r="Z13" s="464">
        <f t="shared" si="23"/>
        <v>0</v>
      </c>
      <c r="AA13" s="722">
        <f>'t1'!M11</f>
        <v>0</v>
      </c>
      <c r="AC13" s="243"/>
      <c r="AD13" s="244"/>
      <c r="AE13" s="243"/>
      <c r="AF13" s="244"/>
      <c r="AG13" s="243"/>
      <c r="AH13" s="244"/>
      <c r="AI13" s="243"/>
      <c r="AJ13" s="244"/>
      <c r="AK13" s="243"/>
      <c r="AL13" s="244"/>
      <c r="AM13" s="243"/>
      <c r="AN13" s="244"/>
      <c r="AO13" s="243"/>
      <c r="AP13" s="244"/>
      <c r="AQ13" s="243"/>
      <c r="AR13" s="552"/>
      <c r="AS13" s="243"/>
      <c r="AT13" s="552"/>
      <c r="AU13" s="243"/>
      <c r="AV13" s="552"/>
      <c r="AW13" s="243"/>
      <c r="AX13" s="552"/>
      <c r="AY13" s="462">
        <f t="shared" si="24"/>
        <v>0</v>
      </c>
      <c r="AZ13" s="464">
        <f t="shared" si="25"/>
        <v>0</v>
      </c>
      <c r="BA13" s="722"/>
    </row>
    <row r="14" spans="1:55" ht="13.35" customHeight="1" x14ac:dyDescent="0.2">
      <c r="A14" s="133" t="str">
        <f>'t1'!A12</f>
        <v>SEGRETARIO GENERALE CCIAA</v>
      </c>
      <c r="B14" s="199" t="str">
        <f>'t1'!B12</f>
        <v>0D0104</v>
      </c>
      <c r="C14" s="779">
        <f t="shared" si="26"/>
        <v>0</v>
      </c>
      <c r="D14" s="780">
        <f t="shared" si="26"/>
        <v>0</v>
      </c>
      <c r="E14" s="779">
        <f t="shared" si="26"/>
        <v>0</v>
      </c>
      <c r="F14" s="780">
        <f t="shared" si="26"/>
        <v>0</v>
      </c>
      <c r="G14" s="779">
        <f t="shared" si="20"/>
        <v>0</v>
      </c>
      <c r="H14" s="780">
        <f t="shared" si="21"/>
        <v>0</v>
      </c>
      <c r="I14" s="779">
        <f t="shared" si="27"/>
        <v>0</v>
      </c>
      <c r="J14" s="780">
        <f t="shared" si="27"/>
        <v>0</v>
      </c>
      <c r="K14" s="779">
        <f t="shared" si="27"/>
        <v>0</v>
      </c>
      <c r="L14" s="780">
        <f t="shared" si="27"/>
        <v>0</v>
      </c>
      <c r="M14" s="779">
        <f t="shared" si="27"/>
        <v>0</v>
      </c>
      <c r="N14" s="780">
        <f t="shared" si="27"/>
        <v>0</v>
      </c>
      <c r="O14" s="779">
        <f t="shared" si="9"/>
        <v>0</v>
      </c>
      <c r="P14" s="780">
        <f t="shared" si="10"/>
        <v>0</v>
      </c>
      <c r="Q14" s="779">
        <f t="shared" si="11"/>
        <v>0</v>
      </c>
      <c r="R14" s="781">
        <f t="shared" si="12"/>
        <v>0</v>
      </c>
      <c r="S14" s="779">
        <f t="shared" si="13"/>
        <v>0</v>
      </c>
      <c r="T14" s="781">
        <f t="shared" si="14"/>
        <v>0</v>
      </c>
      <c r="U14" s="779">
        <f t="shared" si="15"/>
        <v>0</v>
      </c>
      <c r="V14" s="782">
        <f t="shared" si="16"/>
        <v>0</v>
      </c>
      <c r="W14" s="779">
        <f t="shared" si="17"/>
        <v>0</v>
      </c>
      <c r="X14" s="782">
        <f t="shared" si="18"/>
        <v>0</v>
      </c>
      <c r="Y14" s="462">
        <f t="shared" si="22"/>
        <v>0</v>
      </c>
      <c r="Z14" s="464">
        <f t="shared" si="23"/>
        <v>0</v>
      </c>
      <c r="AA14" s="722">
        <f>'t1'!M12</f>
        <v>0</v>
      </c>
      <c r="AC14" s="243"/>
      <c r="AD14" s="244"/>
      <c r="AE14" s="243"/>
      <c r="AF14" s="244"/>
      <c r="AG14" s="243"/>
      <c r="AH14" s="244"/>
      <c r="AI14" s="243"/>
      <c r="AJ14" s="244"/>
      <c r="AK14" s="243"/>
      <c r="AL14" s="244"/>
      <c r="AM14" s="243"/>
      <c r="AN14" s="244"/>
      <c r="AO14" s="243"/>
      <c r="AP14" s="244"/>
      <c r="AQ14" s="243"/>
      <c r="AR14" s="552"/>
      <c r="AS14" s="243"/>
      <c r="AT14" s="552"/>
      <c r="AU14" s="243"/>
      <c r="AV14" s="552"/>
      <c r="AW14" s="243"/>
      <c r="AX14" s="552"/>
      <c r="AY14" s="462">
        <f t="shared" si="24"/>
        <v>0</v>
      </c>
      <c r="AZ14" s="464">
        <f t="shared" si="25"/>
        <v>0</v>
      </c>
      <c r="BA14" s="722"/>
    </row>
    <row r="15" spans="1:55" ht="13.35" customHeight="1" x14ac:dyDescent="0.2">
      <c r="A15" s="133" t="str">
        <f>'t1'!A13</f>
        <v>DIRIGENTE A TEMPO INDETERMINATO</v>
      </c>
      <c r="B15" s="199" t="str">
        <f>'t1'!B13</f>
        <v>0D0164</v>
      </c>
      <c r="C15" s="779">
        <f t="shared" si="26"/>
        <v>72</v>
      </c>
      <c r="D15" s="780">
        <f t="shared" si="26"/>
        <v>0</v>
      </c>
      <c r="E15" s="779">
        <f t="shared" si="26"/>
        <v>0</v>
      </c>
      <c r="F15" s="780">
        <f t="shared" si="26"/>
        <v>0</v>
      </c>
      <c r="G15" s="779">
        <f t="shared" si="20"/>
        <v>3</v>
      </c>
      <c r="H15" s="780">
        <f t="shared" si="21"/>
        <v>0</v>
      </c>
      <c r="I15" s="779">
        <f t="shared" si="27"/>
        <v>0</v>
      </c>
      <c r="J15" s="780">
        <f t="shared" si="27"/>
        <v>0</v>
      </c>
      <c r="K15" s="779">
        <f t="shared" si="27"/>
        <v>22</v>
      </c>
      <c r="L15" s="780">
        <f t="shared" si="27"/>
        <v>0</v>
      </c>
      <c r="M15" s="779">
        <f t="shared" si="27"/>
        <v>0</v>
      </c>
      <c r="N15" s="780">
        <f t="shared" si="27"/>
        <v>0</v>
      </c>
      <c r="O15" s="779">
        <f t="shared" si="9"/>
        <v>11</v>
      </c>
      <c r="P15" s="780">
        <f t="shared" si="10"/>
        <v>0</v>
      </c>
      <c r="Q15" s="779">
        <f t="shared" si="11"/>
        <v>0</v>
      </c>
      <c r="R15" s="781">
        <f t="shared" si="12"/>
        <v>0</v>
      </c>
      <c r="S15" s="779">
        <f t="shared" si="13"/>
        <v>0</v>
      </c>
      <c r="T15" s="781">
        <f t="shared" si="14"/>
        <v>0</v>
      </c>
      <c r="U15" s="779">
        <f t="shared" si="15"/>
        <v>7</v>
      </c>
      <c r="V15" s="782">
        <f t="shared" si="16"/>
        <v>0</v>
      </c>
      <c r="W15" s="779">
        <f t="shared" si="17"/>
        <v>0</v>
      </c>
      <c r="X15" s="782">
        <f t="shared" si="18"/>
        <v>0</v>
      </c>
      <c r="Y15" s="462">
        <f t="shared" si="22"/>
        <v>112</v>
      </c>
      <c r="Z15" s="464">
        <f t="shared" si="23"/>
        <v>0</v>
      </c>
      <c r="AA15" s="722">
        <f>'t1'!M13</f>
        <v>1</v>
      </c>
      <c r="AC15" s="243">
        <v>72</v>
      </c>
      <c r="AD15" s="244"/>
      <c r="AE15" s="243"/>
      <c r="AF15" s="244"/>
      <c r="AG15" s="243">
        <v>3</v>
      </c>
      <c r="AH15" s="244"/>
      <c r="AI15" s="243"/>
      <c r="AJ15" s="244"/>
      <c r="AK15" s="243">
        <v>22</v>
      </c>
      <c r="AL15" s="244"/>
      <c r="AM15" s="243"/>
      <c r="AN15" s="244"/>
      <c r="AO15" s="243">
        <v>11</v>
      </c>
      <c r="AP15" s="244"/>
      <c r="AQ15" s="243"/>
      <c r="AR15" s="552"/>
      <c r="AS15" s="243"/>
      <c r="AT15" s="552"/>
      <c r="AU15" s="243">
        <v>7</v>
      </c>
      <c r="AV15" s="552"/>
      <c r="AW15" s="243"/>
      <c r="AX15" s="552"/>
      <c r="AY15" s="462">
        <f t="shared" si="24"/>
        <v>115</v>
      </c>
      <c r="AZ15" s="464">
        <f t="shared" si="25"/>
        <v>0</v>
      </c>
      <c r="BA15" s="722"/>
    </row>
    <row r="16" spans="1:55" ht="13.35" customHeight="1" x14ac:dyDescent="0.2">
      <c r="A16" s="133" t="str">
        <f>'t1'!A14</f>
        <v>DIRIGENTE A TEMPO DETERMINATO IN D.O.</v>
      </c>
      <c r="B16" s="199" t="str">
        <f>'t1'!B14</f>
        <v>0D0165</v>
      </c>
      <c r="C16" s="779">
        <f t="shared" si="19"/>
        <v>30</v>
      </c>
      <c r="D16" s="780">
        <f t="shared" si="0"/>
        <v>0</v>
      </c>
      <c r="E16" s="779">
        <f t="shared" si="1"/>
        <v>0</v>
      </c>
      <c r="F16" s="780">
        <f t="shared" si="2"/>
        <v>0</v>
      </c>
      <c r="G16" s="779">
        <f t="shared" si="20"/>
        <v>0</v>
      </c>
      <c r="H16" s="780">
        <f t="shared" si="21"/>
        <v>0</v>
      </c>
      <c r="I16" s="779">
        <f t="shared" si="3"/>
        <v>0</v>
      </c>
      <c r="J16" s="780">
        <f t="shared" si="4"/>
        <v>0</v>
      </c>
      <c r="K16" s="779">
        <f t="shared" si="5"/>
        <v>0</v>
      </c>
      <c r="L16" s="780">
        <f t="shared" si="6"/>
        <v>0</v>
      </c>
      <c r="M16" s="779">
        <f t="shared" si="7"/>
        <v>0</v>
      </c>
      <c r="N16" s="780">
        <f t="shared" si="8"/>
        <v>0</v>
      </c>
      <c r="O16" s="779">
        <f t="shared" si="9"/>
        <v>3</v>
      </c>
      <c r="P16" s="780">
        <f t="shared" si="10"/>
        <v>0</v>
      </c>
      <c r="Q16" s="779">
        <f t="shared" si="11"/>
        <v>0</v>
      </c>
      <c r="R16" s="781">
        <f t="shared" si="12"/>
        <v>0</v>
      </c>
      <c r="S16" s="779">
        <f t="shared" si="13"/>
        <v>0</v>
      </c>
      <c r="T16" s="781">
        <f t="shared" si="14"/>
        <v>0</v>
      </c>
      <c r="U16" s="779">
        <f t="shared" si="15"/>
        <v>3</v>
      </c>
      <c r="V16" s="782">
        <f t="shared" si="16"/>
        <v>0</v>
      </c>
      <c r="W16" s="779">
        <f t="shared" si="17"/>
        <v>0</v>
      </c>
      <c r="X16" s="782">
        <f t="shared" si="18"/>
        <v>0</v>
      </c>
      <c r="Y16" s="462">
        <f t="shared" si="22"/>
        <v>36</v>
      </c>
      <c r="Z16" s="464">
        <f t="shared" si="23"/>
        <v>0</v>
      </c>
      <c r="AA16" s="722">
        <f>'t1'!M14</f>
        <v>1</v>
      </c>
      <c r="AC16" s="243">
        <v>30</v>
      </c>
      <c r="AD16" s="244"/>
      <c r="AE16" s="243"/>
      <c r="AF16" s="244"/>
      <c r="AG16" s="243"/>
      <c r="AH16" s="244"/>
      <c r="AI16" s="243"/>
      <c r="AJ16" s="244"/>
      <c r="AK16" s="243"/>
      <c r="AL16" s="244"/>
      <c r="AM16" s="243"/>
      <c r="AN16" s="244"/>
      <c r="AO16" s="243">
        <v>3</v>
      </c>
      <c r="AP16" s="244"/>
      <c r="AQ16" s="243"/>
      <c r="AR16" s="552"/>
      <c r="AS16" s="243"/>
      <c r="AT16" s="552"/>
      <c r="AU16" s="243">
        <v>3</v>
      </c>
      <c r="AV16" s="552"/>
      <c r="AW16" s="243"/>
      <c r="AX16" s="552"/>
      <c r="AY16" s="462">
        <f t="shared" si="24"/>
        <v>36</v>
      </c>
      <c r="AZ16" s="464">
        <f t="shared" si="25"/>
        <v>0</v>
      </c>
      <c r="BA16" s="722"/>
    </row>
    <row r="17" spans="1:53" ht="13.35" customHeight="1" x14ac:dyDescent="0.2">
      <c r="A17" s="133" t="str">
        <f>'t1'!A15</f>
        <v xml:space="preserve">ALTE SPECIALIZZ. IN D.O. </v>
      </c>
      <c r="B17" s="199" t="str">
        <f>'t1'!B15</f>
        <v>0D0I95</v>
      </c>
      <c r="C17" s="779">
        <f t="shared" si="19"/>
        <v>0</v>
      </c>
      <c r="D17" s="780">
        <f t="shared" si="0"/>
        <v>0</v>
      </c>
      <c r="E17" s="779">
        <f t="shared" si="1"/>
        <v>0</v>
      </c>
      <c r="F17" s="780">
        <f t="shared" si="2"/>
        <v>0</v>
      </c>
      <c r="G17" s="779">
        <f t="shared" si="20"/>
        <v>0</v>
      </c>
      <c r="H17" s="780">
        <f t="shared" si="21"/>
        <v>0</v>
      </c>
      <c r="I17" s="779">
        <f t="shared" si="3"/>
        <v>0</v>
      </c>
      <c r="J17" s="780">
        <f t="shared" si="4"/>
        <v>0</v>
      </c>
      <c r="K17" s="779">
        <f t="shared" si="5"/>
        <v>0</v>
      </c>
      <c r="L17" s="780">
        <f t="shared" si="6"/>
        <v>0</v>
      </c>
      <c r="M17" s="779">
        <f t="shared" si="7"/>
        <v>0</v>
      </c>
      <c r="N17" s="780">
        <f t="shared" si="8"/>
        <v>0</v>
      </c>
      <c r="O17" s="779">
        <f t="shared" si="9"/>
        <v>0</v>
      </c>
      <c r="P17" s="780">
        <f t="shared" si="10"/>
        <v>0</v>
      </c>
      <c r="Q17" s="779">
        <f t="shared" si="11"/>
        <v>0</v>
      </c>
      <c r="R17" s="781">
        <f t="shared" si="12"/>
        <v>0</v>
      </c>
      <c r="S17" s="779">
        <f t="shared" si="13"/>
        <v>0</v>
      </c>
      <c r="T17" s="781">
        <f t="shared" si="14"/>
        <v>0</v>
      </c>
      <c r="U17" s="779">
        <f t="shared" si="15"/>
        <v>0</v>
      </c>
      <c r="V17" s="782">
        <f t="shared" si="16"/>
        <v>0</v>
      </c>
      <c r="W17" s="779">
        <f t="shared" si="17"/>
        <v>0</v>
      </c>
      <c r="X17" s="782">
        <f t="shared" si="18"/>
        <v>0</v>
      </c>
      <c r="Y17" s="462">
        <f t="shared" si="22"/>
        <v>0</v>
      </c>
      <c r="Z17" s="464">
        <f t="shared" si="23"/>
        <v>0</v>
      </c>
      <c r="AA17" s="722">
        <f>'t1'!M15</f>
        <v>0</v>
      </c>
      <c r="AC17" s="243"/>
      <c r="AD17" s="244"/>
      <c r="AE17" s="243"/>
      <c r="AF17" s="244"/>
      <c r="AG17" s="243"/>
      <c r="AH17" s="244"/>
      <c r="AI17" s="243"/>
      <c r="AJ17" s="244"/>
      <c r="AK17" s="243"/>
      <c r="AL17" s="244"/>
      <c r="AM17" s="243"/>
      <c r="AN17" s="244"/>
      <c r="AO17" s="243"/>
      <c r="AP17" s="244"/>
      <c r="AQ17" s="243"/>
      <c r="AR17" s="552"/>
      <c r="AS17" s="243"/>
      <c r="AT17" s="552"/>
      <c r="AU17" s="243"/>
      <c r="AV17" s="552"/>
      <c r="AW17" s="243"/>
      <c r="AX17" s="552"/>
      <c r="AY17" s="462">
        <f t="shared" si="24"/>
        <v>0</v>
      </c>
      <c r="AZ17" s="464">
        <f t="shared" si="25"/>
        <v>0</v>
      </c>
      <c r="BA17" s="722"/>
    </row>
    <row r="18" spans="1:53" ht="13.35" customHeight="1" x14ac:dyDescent="0.2">
      <c r="A18" s="133" t="str">
        <f>'t1'!A16</f>
        <v>RESPONSABILE DEI SERVIZI O DEGLI UFFICI IN D.O</v>
      </c>
      <c r="B18" s="199" t="str">
        <f>'t1'!B16</f>
        <v>0D0I96</v>
      </c>
      <c r="C18" s="779">
        <f>ROUND(AC18,0)</f>
        <v>0</v>
      </c>
      <c r="D18" s="780">
        <f>ROUND(AD18,0)</f>
        <v>0</v>
      </c>
      <c r="E18" s="779">
        <f>ROUND(AE18,0)</f>
        <v>0</v>
      </c>
      <c r="F18" s="780">
        <f>ROUND(AF18,0)</f>
        <v>0</v>
      </c>
      <c r="G18" s="779">
        <f t="shared" si="20"/>
        <v>0</v>
      </c>
      <c r="H18" s="780">
        <f t="shared" si="21"/>
        <v>0</v>
      </c>
      <c r="I18" s="779">
        <f t="shared" ref="I18:P18" si="28">ROUND(AI18,0)</f>
        <v>0</v>
      </c>
      <c r="J18" s="780">
        <f t="shared" si="28"/>
        <v>0</v>
      </c>
      <c r="K18" s="779">
        <f t="shared" si="28"/>
        <v>0</v>
      </c>
      <c r="L18" s="780">
        <f t="shared" si="28"/>
        <v>0</v>
      </c>
      <c r="M18" s="779">
        <f t="shared" si="28"/>
        <v>0</v>
      </c>
      <c r="N18" s="780">
        <f t="shared" si="28"/>
        <v>0</v>
      </c>
      <c r="O18" s="779">
        <f t="shared" si="28"/>
        <v>0</v>
      </c>
      <c r="P18" s="780">
        <f t="shared" si="28"/>
        <v>0</v>
      </c>
      <c r="Q18" s="779">
        <f t="shared" ref="Q18:V18" si="29">ROUND(AQ18,0)</f>
        <v>0</v>
      </c>
      <c r="R18" s="781">
        <f t="shared" si="29"/>
        <v>0</v>
      </c>
      <c r="S18" s="779">
        <f t="shared" si="29"/>
        <v>0</v>
      </c>
      <c r="T18" s="781">
        <f t="shared" si="29"/>
        <v>0</v>
      </c>
      <c r="U18" s="779">
        <f t="shared" si="29"/>
        <v>0</v>
      </c>
      <c r="V18" s="782">
        <f t="shared" si="29"/>
        <v>0</v>
      </c>
      <c r="W18" s="779">
        <f t="shared" si="17"/>
        <v>0</v>
      </c>
      <c r="X18" s="782">
        <f t="shared" si="18"/>
        <v>0</v>
      </c>
      <c r="Y18" s="462">
        <f t="shared" si="22"/>
        <v>0</v>
      </c>
      <c r="Z18" s="464">
        <f>SUM(D18,F18,J18,L18,N18,P18,R18,T18,V18,X18)</f>
        <v>0</v>
      </c>
      <c r="AA18" s="722">
        <f>'t1'!M16</f>
        <v>0</v>
      </c>
      <c r="AC18" s="243"/>
      <c r="AD18" s="244"/>
      <c r="AE18" s="243"/>
      <c r="AF18" s="244"/>
      <c r="AG18" s="243"/>
      <c r="AH18" s="244"/>
      <c r="AI18" s="243"/>
      <c r="AJ18" s="244"/>
      <c r="AK18" s="243"/>
      <c r="AL18" s="244"/>
      <c r="AM18" s="243"/>
      <c r="AN18" s="244"/>
      <c r="AO18" s="243"/>
      <c r="AP18" s="244"/>
      <c r="AQ18" s="243"/>
      <c r="AR18" s="552"/>
      <c r="AS18" s="243"/>
      <c r="AT18" s="552"/>
      <c r="AU18" s="243"/>
      <c r="AV18" s="552"/>
      <c r="AW18" s="243"/>
      <c r="AX18" s="552"/>
      <c r="AY18" s="462">
        <f t="shared" si="24"/>
        <v>0</v>
      </c>
      <c r="AZ18" s="464">
        <f t="shared" si="25"/>
        <v>0</v>
      </c>
      <c r="BA18" s="722"/>
    </row>
    <row r="19" spans="1:53" ht="13.35" customHeight="1" x14ac:dyDescent="0.2">
      <c r="A19" s="133" t="str">
        <f>'t1'!A17</f>
        <v>FUNZIONARI ED ELEVATA QUALIFICAZIONE</v>
      </c>
      <c r="B19" s="199" t="str">
        <f>'t1'!B17</f>
        <v>0FZEQF</v>
      </c>
      <c r="C19" s="779">
        <f t="shared" si="19"/>
        <v>217</v>
      </c>
      <c r="D19" s="780">
        <f t="shared" si="0"/>
        <v>428</v>
      </c>
      <c r="E19" s="779">
        <f t="shared" si="1"/>
        <v>5</v>
      </c>
      <c r="F19" s="780">
        <f t="shared" si="2"/>
        <v>51</v>
      </c>
      <c r="G19" s="779">
        <f t="shared" si="20"/>
        <v>2</v>
      </c>
      <c r="H19" s="780">
        <f t="shared" si="21"/>
        <v>0</v>
      </c>
      <c r="I19" s="779">
        <f t="shared" si="3"/>
        <v>0</v>
      </c>
      <c r="J19" s="780">
        <f t="shared" si="4"/>
        <v>0</v>
      </c>
      <c r="K19" s="779">
        <f t="shared" si="5"/>
        <v>0</v>
      </c>
      <c r="L19" s="780">
        <f t="shared" si="6"/>
        <v>26</v>
      </c>
      <c r="M19" s="779">
        <f t="shared" si="7"/>
        <v>2</v>
      </c>
      <c r="N19" s="780">
        <f t="shared" si="8"/>
        <v>87</v>
      </c>
      <c r="O19" s="779">
        <f t="shared" si="9"/>
        <v>21</v>
      </c>
      <c r="P19" s="780">
        <f t="shared" si="10"/>
        <v>46</v>
      </c>
      <c r="Q19" s="779">
        <f t="shared" si="11"/>
        <v>2</v>
      </c>
      <c r="R19" s="781">
        <f t="shared" si="12"/>
        <v>1</v>
      </c>
      <c r="S19" s="779">
        <f t="shared" si="13"/>
        <v>0</v>
      </c>
      <c r="T19" s="781">
        <f t="shared" si="14"/>
        <v>15</v>
      </c>
      <c r="U19" s="779">
        <f t="shared" si="15"/>
        <v>43</v>
      </c>
      <c r="V19" s="782">
        <f t="shared" si="16"/>
        <v>134</v>
      </c>
      <c r="W19" s="779">
        <f t="shared" si="17"/>
        <v>214</v>
      </c>
      <c r="X19" s="782">
        <f t="shared" si="18"/>
        <v>472</v>
      </c>
      <c r="Y19" s="462">
        <f>SUM(C19,E19,I19,K19,M19,O19,Q19,S19,U19,W19)</f>
        <v>504</v>
      </c>
      <c r="Z19" s="464">
        <f t="shared" si="23"/>
        <v>1260</v>
      </c>
      <c r="AA19" s="722">
        <f>'t1'!M17</f>
        <v>1</v>
      </c>
      <c r="AC19" s="243">
        <v>217</v>
      </c>
      <c r="AD19" s="244">
        <v>428</v>
      </c>
      <c r="AE19" s="243">
        <v>5</v>
      </c>
      <c r="AF19" s="244">
        <v>51</v>
      </c>
      <c r="AG19" s="243">
        <v>2</v>
      </c>
      <c r="AH19" s="244"/>
      <c r="AI19" s="243"/>
      <c r="AJ19" s="244"/>
      <c r="AK19" s="243"/>
      <c r="AL19" s="244">
        <v>26</v>
      </c>
      <c r="AM19" s="243">
        <v>2</v>
      </c>
      <c r="AN19" s="244">
        <v>87</v>
      </c>
      <c r="AO19" s="243">
        <v>21</v>
      </c>
      <c r="AP19" s="244">
        <v>46</v>
      </c>
      <c r="AQ19" s="243">
        <v>2</v>
      </c>
      <c r="AR19" s="552">
        <v>1</v>
      </c>
      <c r="AS19" s="243"/>
      <c r="AT19" s="552">
        <v>15</v>
      </c>
      <c r="AU19" s="243">
        <v>43</v>
      </c>
      <c r="AV19" s="552">
        <v>134</v>
      </c>
      <c r="AW19" s="243">
        <v>214</v>
      </c>
      <c r="AX19" s="552">
        <v>472</v>
      </c>
      <c r="AY19" s="462">
        <f t="shared" si="24"/>
        <v>506</v>
      </c>
      <c r="AZ19" s="464">
        <f t="shared" si="25"/>
        <v>1260</v>
      </c>
      <c r="BA19" s="722"/>
    </row>
    <row r="20" spans="1:53" ht="13.35" customHeight="1" x14ac:dyDescent="0.2">
      <c r="A20" s="133" t="str">
        <f>'t1'!A18</f>
        <v>ISTRUTTORI</v>
      </c>
      <c r="B20" s="199" t="str">
        <f>'t1'!B18</f>
        <v>0IR000</v>
      </c>
      <c r="C20" s="779">
        <f t="shared" si="19"/>
        <v>415</v>
      </c>
      <c r="D20" s="780">
        <f t="shared" si="0"/>
        <v>141</v>
      </c>
      <c r="E20" s="779">
        <f t="shared" si="1"/>
        <v>4</v>
      </c>
      <c r="F20" s="780">
        <f t="shared" si="2"/>
        <v>18</v>
      </c>
      <c r="G20" s="779">
        <f t="shared" si="20"/>
        <v>7</v>
      </c>
      <c r="H20" s="780">
        <f t="shared" si="21"/>
        <v>19</v>
      </c>
      <c r="I20" s="779">
        <f t="shared" si="3"/>
        <v>0</v>
      </c>
      <c r="J20" s="780">
        <f t="shared" si="4"/>
        <v>0</v>
      </c>
      <c r="K20" s="779">
        <f t="shared" si="5"/>
        <v>39</v>
      </c>
      <c r="L20" s="780">
        <f t="shared" si="6"/>
        <v>0</v>
      </c>
      <c r="M20" s="779">
        <f t="shared" si="7"/>
        <v>0</v>
      </c>
      <c r="N20" s="780">
        <f t="shared" si="8"/>
        <v>262</v>
      </c>
      <c r="O20" s="779">
        <f t="shared" si="9"/>
        <v>73</v>
      </c>
      <c r="P20" s="780">
        <f t="shared" si="10"/>
        <v>39</v>
      </c>
      <c r="Q20" s="779">
        <f t="shared" si="11"/>
        <v>2</v>
      </c>
      <c r="R20" s="781">
        <f t="shared" si="12"/>
        <v>3</v>
      </c>
      <c r="S20" s="779">
        <f t="shared" si="13"/>
        <v>0</v>
      </c>
      <c r="T20" s="781">
        <f t="shared" si="14"/>
        <v>0</v>
      </c>
      <c r="U20" s="779">
        <f t="shared" si="15"/>
        <v>83</v>
      </c>
      <c r="V20" s="782">
        <f t="shared" si="16"/>
        <v>21</v>
      </c>
      <c r="W20" s="779">
        <f t="shared" si="17"/>
        <v>536</v>
      </c>
      <c r="X20" s="782">
        <f t="shared" si="18"/>
        <v>237</v>
      </c>
      <c r="Y20" s="462">
        <f t="shared" si="22"/>
        <v>1152</v>
      </c>
      <c r="Z20" s="464">
        <f t="shared" si="23"/>
        <v>721</v>
      </c>
      <c r="AA20" s="722">
        <f>'t1'!M18</f>
        <v>1</v>
      </c>
      <c r="AC20" s="243">
        <v>415</v>
      </c>
      <c r="AD20" s="244">
        <v>141</v>
      </c>
      <c r="AE20" s="243">
        <v>4</v>
      </c>
      <c r="AF20" s="244">
        <v>18</v>
      </c>
      <c r="AG20" s="243">
        <v>7</v>
      </c>
      <c r="AH20" s="244">
        <v>19</v>
      </c>
      <c r="AI20" s="243"/>
      <c r="AJ20" s="244"/>
      <c r="AK20" s="243">
        <v>39</v>
      </c>
      <c r="AL20" s="244"/>
      <c r="AM20" s="243"/>
      <c r="AN20" s="244">
        <v>262</v>
      </c>
      <c r="AO20" s="243">
        <v>73</v>
      </c>
      <c r="AP20" s="244">
        <v>39</v>
      </c>
      <c r="AQ20" s="243">
        <v>2</v>
      </c>
      <c r="AR20" s="552">
        <v>3</v>
      </c>
      <c r="AS20" s="243"/>
      <c r="AT20" s="552"/>
      <c r="AU20" s="243">
        <v>83</v>
      </c>
      <c r="AV20" s="552">
        <v>21</v>
      </c>
      <c r="AW20" s="243">
        <v>536</v>
      </c>
      <c r="AX20" s="552">
        <v>237</v>
      </c>
      <c r="AY20" s="462">
        <f t="shared" si="24"/>
        <v>1159</v>
      </c>
      <c r="AZ20" s="464">
        <f t="shared" si="25"/>
        <v>740</v>
      </c>
      <c r="BA20" s="722"/>
    </row>
    <row r="21" spans="1:53" ht="13.35" customHeight="1" x14ac:dyDescent="0.2">
      <c r="A21" s="133" t="str">
        <f>'t1'!A19</f>
        <v>OPERATORI ESPERTI</v>
      </c>
      <c r="B21" s="199" t="str">
        <f>'t1'!B19</f>
        <v>0OEESP</v>
      </c>
      <c r="C21" s="779">
        <f t="shared" si="19"/>
        <v>56</v>
      </c>
      <c r="D21" s="780">
        <f t="shared" si="0"/>
        <v>108</v>
      </c>
      <c r="E21" s="779">
        <f t="shared" si="1"/>
        <v>0</v>
      </c>
      <c r="F21" s="780">
        <f t="shared" si="2"/>
        <v>30</v>
      </c>
      <c r="G21" s="779">
        <f t="shared" si="20"/>
        <v>7</v>
      </c>
      <c r="H21" s="780">
        <f t="shared" si="21"/>
        <v>0</v>
      </c>
      <c r="I21" s="779">
        <f t="shared" si="3"/>
        <v>0</v>
      </c>
      <c r="J21" s="780">
        <f t="shared" si="4"/>
        <v>0</v>
      </c>
      <c r="K21" s="779">
        <f t="shared" si="5"/>
        <v>0</v>
      </c>
      <c r="L21" s="780">
        <f t="shared" si="6"/>
        <v>61</v>
      </c>
      <c r="M21" s="779">
        <f t="shared" si="7"/>
        <v>0</v>
      </c>
      <c r="N21" s="780">
        <f t="shared" si="8"/>
        <v>0</v>
      </c>
      <c r="O21" s="779">
        <f t="shared" si="9"/>
        <v>7</v>
      </c>
      <c r="P21" s="780">
        <f t="shared" si="10"/>
        <v>14</v>
      </c>
      <c r="Q21" s="779">
        <f t="shared" si="11"/>
        <v>0</v>
      </c>
      <c r="R21" s="781">
        <f t="shared" si="12"/>
        <v>0</v>
      </c>
      <c r="S21" s="779">
        <f t="shared" si="13"/>
        <v>0</v>
      </c>
      <c r="T21" s="781">
        <f t="shared" si="14"/>
        <v>21</v>
      </c>
      <c r="U21" s="779">
        <f t="shared" si="15"/>
        <v>0</v>
      </c>
      <c r="V21" s="782">
        <f t="shared" si="16"/>
        <v>18</v>
      </c>
      <c r="W21" s="779">
        <f t="shared" si="17"/>
        <v>0</v>
      </c>
      <c r="X21" s="782">
        <f t="shared" si="18"/>
        <v>321</v>
      </c>
      <c r="Y21" s="462">
        <f t="shared" si="22"/>
        <v>63</v>
      </c>
      <c r="Z21" s="464">
        <f t="shared" si="23"/>
        <v>573</v>
      </c>
      <c r="AA21" s="722">
        <f>'t1'!M19</f>
        <v>1</v>
      </c>
      <c r="AC21" s="243">
        <v>56</v>
      </c>
      <c r="AD21" s="244">
        <v>108</v>
      </c>
      <c r="AE21" s="243"/>
      <c r="AF21" s="244">
        <v>30</v>
      </c>
      <c r="AG21" s="243">
        <v>7</v>
      </c>
      <c r="AH21" s="244"/>
      <c r="AI21" s="243"/>
      <c r="AJ21" s="244"/>
      <c r="AK21" s="243"/>
      <c r="AL21" s="244">
        <v>61</v>
      </c>
      <c r="AM21" s="243"/>
      <c r="AN21" s="244"/>
      <c r="AO21" s="243">
        <v>7</v>
      </c>
      <c r="AP21" s="244">
        <v>14</v>
      </c>
      <c r="AQ21" s="243"/>
      <c r="AR21" s="552"/>
      <c r="AS21" s="243"/>
      <c r="AT21" s="552">
        <v>21</v>
      </c>
      <c r="AU21" s="243">
        <v>0</v>
      </c>
      <c r="AV21" s="552">
        <v>18</v>
      </c>
      <c r="AW21" s="243">
        <v>0</v>
      </c>
      <c r="AX21" s="552">
        <v>321</v>
      </c>
      <c r="AY21" s="462">
        <f t="shared" si="24"/>
        <v>70</v>
      </c>
      <c r="AZ21" s="464">
        <f t="shared" si="25"/>
        <v>573</v>
      </c>
      <c r="BA21" s="722"/>
    </row>
    <row r="22" spans="1:53" ht="13.35" customHeight="1" x14ac:dyDescent="0.2">
      <c r="A22" s="133" t="str">
        <f>'t1'!A20</f>
        <v>OPERATORI</v>
      </c>
      <c r="B22" s="199" t="str">
        <f>'t1'!B20</f>
        <v>0OP000</v>
      </c>
      <c r="C22" s="779">
        <f t="shared" si="19"/>
        <v>0</v>
      </c>
      <c r="D22" s="780">
        <f t="shared" si="0"/>
        <v>0</v>
      </c>
      <c r="E22" s="779">
        <f t="shared" si="1"/>
        <v>0</v>
      </c>
      <c r="F22" s="780">
        <f t="shared" si="2"/>
        <v>0</v>
      </c>
      <c r="G22" s="779">
        <f t="shared" si="20"/>
        <v>0</v>
      </c>
      <c r="H22" s="780">
        <f t="shared" si="21"/>
        <v>0</v>
      </c>
      <c r="I22" s="779">
        <f t="shared" si="3"/>
        <v>0</v>
      </c>
      <c r="J22" s="780">
        <f t="shared" si="4"/>
        <v>0</v>
      </c>
      <c r="K22" s="779">
        <f t="shared" si="5"/>
        <v>0</v>
      </c>
      <c r="L22" s="780">
        <f t="shared" si="6"/>
        <v>0</v>
      </c>
      <c r="M22" s="779">
        <f t="shared" si="7"/>
        <v>0</v>
      </c>
      <c r="N22" s="780">
        <f t="shared" si="8"/>
        <v>0</v>
      </c>
      <c r="O22" s="779">
        <f t="shared" si="9"/>
        <v>0</v>
      </c>
      <c r="P22" s="780">
        <f t="shared" si="10"/>
        <v>0</v>
      </c>
      <c r="Q22" s="779">
        <f t="shared" si="11"/>
        <v>0</v>
      </c>
      <c r="R22" s="781">
        <f t="shared" si="12"/>
        <v>0</v>
      </c>
      <c r="S22" s="779">
        <f t="shared" si="13"/>
        <v>0</v>
      </c>
      <c r="T22" s="781">
        <f t="shared" si="14"/>
        <v>0</v>
      </c>
      <c r="U22" s="779">
        <f t="shared" si="15"/>
        <v>0</v>
      </c>
      <c r="V22" s="782">
        <f t="shared" si="16"/>
        <v>0</v>
      </c>
      <c r="W22" s="779">
        <f t="shared" si="17"/>
        <v>0</v>
      </c>
      <c r="X22" s="782">
        <f t="shared" si="18"/>
        <v>0</v>
      </c>
      <c r="Y22" s="462">
        <f t="shared" si="22"/>
        <v>0</v>
      </c>
      <c r="Z22" s="464">
        <f t="shared" si="23"/>
        <v>0</v>
      </c>
      <c r="AA22" s="722">
        <f>'t1'!M20</f>
        <v>0</v>
      </c>
      <c r="AC22" s="243"/>
      <c r="AD22" s="244"/>
      <c r="AE22" s="243"/>
      <c r="AF22" s="244"/>
      <c r="AG22" s="243"/>
      <c r="AH22" s="244"/>
      <c r="AI22" s="243"/>
      <c r="AJ22" s="244"/>
      <c r="AK22" s="243"/>
      <c r="AL22" s="244"/>
      <c r="AM22" s="243"/>
      <c r="AN22" s="244"/>
      <c r="AO22" s="243"/>
      <c r="AP22" s="244"/>
      <c r="AQ22" s="243"/>
      <c r="AR22" s="552"/>
      <c r="AS22" s="243"/>
      <c r="AT22" s="552"/>
      <c r="AU22" s="243"/>
      <c r="AV22" s="552"/>
      <c r="AW22" s="243"/>
      <c r="AX22" s="552"/>
      <c r="AY22" s="462">
        <f t="shared" si="24"/>
        <v>0</v>
      </c>
      <c r="AZ22" s="464">
        <f t="shared" si="25"/>
        <v>0</v>
      </c>
      <c r="BA22" s="722"/>
    </row>
    <row r="23" spans="1:53" ht="13.35" customHeight="1" x14ac:dyDescent="0.2">
      <c r="A23" s="133" t="str">
        <f>'t1'!A21</f>
        <v>CONTRATTISTI</v>
      </c>
      <c r="B23" s="199" t="str">
        <f>'t1'!B21</f>
        <v>000061</v>
      </c>
      <c r="C23" s="779">
        <f t="shared" si="19"/>
        <v>0</v>
      </c>
      <c r="D23" s="780">
        <f t="shared" si="0"/>
        <v>0</v>
      </c>
      <c r="E23" s="779">
        <f t="shared" si="1"/>
        <v>0</v>
      </c>
      <c r="F23" s="780">
        <f t="shared" si="2"/>
        <v>0</v>
      </c>
      <c r="G23" s="779">
        <f t="shared" si="20"/>
        <v>0</v>
      </c>
      <c r="H23" s="780">
        <f t="shared" si="21"/>
        <v>0</v>
      </c>
      <c r="I23" s="779">
        <f t="shared" si="3"/>
        <v>0</v>
      </c>
      <c r="J23" s="780">
        <f t="shared" si="4"/>
        <v>0</v>
      </c>
      <c r="K23" s="779">
        <f t="shared" si="5"/>
        <v>0</v>
      </c>
      <c r="L23" s="780">
        <f t="shared" si="6"/>
        <v>0</v>
      </c>
      <c r="M23" s="779">
        <f t="shared" si="7"/>
        <v>0</v>
      </c>
      <c r="N23" s="780">
        <f t="shared" si="8"/>
        <v>0</v>
      </c>
      <c r="O23" s="779">
        <f t="shared" si="9"/>
        <v>0</v>
      </c>
      <c r="P23" s="780">
        <f t="shared" si="10"/>
        <v>0</v>
      </c>
      <c r="Q23" s="779">
        <f t="shared" si="11"/>
        <v>0</v>
      </c>
      <c r="R23" s="781">
        <f t="shared" si="12"/>
        <v>0</v>
      </c>
      <c r="S23" s="779">
        <f t="shared" si="13"/>
        <v>0</v>
      </c>
      <c r="T23" s="781">
        <f t="shared" si="14"/>
        <v>0</v>
      </c>
      <c r="U23" s="779">
        <f t="shared" si="15"/>
        <v>0</v>
      </c>
      <c r="V23" s="782">
        <f t="shared" si="16"/>
        <v>0</v>
      </c>
      <c r="W23" s="779">
        <f t="shared" si="17"/>
        <v>0</v>
      </c>
      <c r="X23" s="782">
        <f t="shared" si="18"/>
        <v>0</v>
      </c>
      <c r="Y23" s="462">
        <f t="shared" si="22"/>
        <v>0</v>
      </c>
      <c r="Z23" s="464">
        <f t="shared" si="23"/>
        <v>0</v>
      </c>
      <c r="AA23" s="722">
        <f>'t1'!M21</f>
        <v>0</v>
      </c>
      <c r="AC23" s="243"/>
      <c r="AD23" s="244"/>
      <c r="AE23" s="243"/>
      <c r="AF23" s="244"/>
      <c r="AG23" s="243"/>
      <c r="AH23" s="244"/>
      <c r="AI23" s="243"/>
      <c r="AJ23" s="244"/>
      <c r="AK23" s="243"/>
      <c r="AL23" s="244"/>
      <c r="AM23" s="243"/>
      <c r="AN23" s="244"/>
      <c r="AO23" s="243"/>
      <c r="AP23" s="244"/>
      <c r="AQ23" s="243"/>
      <c r="AR23" s="552"/>
      <c r="AS23" s="243"/>
      <c r="AT23" s="552"/>
      <c r="AU23" s="243"/>
      <c r="AV23" s="552"/>
      <c r="AW23" s="243"/>
      <c r="AX23" s="552"/>
      <c r="AY23" s="462">
        <f t="shared" si="24"/>
        <v>0</v>
      </c>
      <c r="AZ23" s="464">
        <f t="shared" si="25"/>
        <v>0</v>
      </c>
      <c r="BA23" s="722"/>
    </row>
    <row r="24" spans="1:53" ht="13.35" customHeight="1" thickBot="1" x14ac:dyDescent="0.25">
      <c r="A24" s="133" t="str">
        <f>'t1'!A22</f>
        <v>COLLABORATORE A T.D. ART. 90 TUEL</v>
      </c>
      <c r="B24" s="199" t="str">
        <f>'t1'!B22</f>
        <v>000096</v>
      </c>
      <c r="C24" s="779">
        <f t="shared" si="19"/>
        <v>0</v>
      </c>
      <c r="D24" s="780">
        <f t="shared" si="0"/>
        <v>0</v>
      </c>
      <c r="E24" s="779">
        <f t="shared" si="1"/>
        <v>0</v>
      </c>
      <c r="F24" s="780">
        <f t="shared" si="2"/>
        <v>0</v>
      </c>
      <c r="G24" s="779">
        <f t="shared" si="20"/>
        <v>0</v>
      </c>
      <c r="H24" s="780">
        <f t="shared" si="21"/>
        <v>0</v>
      </c>
      <c r="I24" s="779">
        <f t="shared" si="3"/>
        <v>0</v>
      </c>
      <c r="J24" s="780">
        <f t="shared" si="4"/>
        <v>0</v>
      </c>
      <c r="K24" s="779">
        <f t="shared" si="5"/>
        <v>0</v>
      </c>
      <c r="L24" s="780">
        <f t="shared" si="6"/>
        <v>0</v>
      </c>
      <c r="M24" s="779">
        <f t="shared" si="7"/>
        <v>0</v>
      </c>
      <c r="N24" s="780">
        <f t="shared" si="8"/>
        <v>0</v>
      </c>
      <c r="O24" s="779">
        <f t="shared" si="9"/>
        <v>0</v>
      </c>
      <c r="P24" s="780">
        <f t="shared" si="10"/>
        <v>0</v>
      </c>
      <c r="Q24" s="779">
        <f t="shared" si="11"/>
        <v>0</v>
      </c>
      <c r="R24" s="781">
        <f t="shared" si="12"/>
        <v>0</v>
      </c>
      <c r="S24" s="779">
        <f t="shared" si="13"/>
        <v>0</v>
      </c>
      <c r="T24" s="781">
        <f t="shared" si="14"/>
        <v>0</v>
      </c>
      <c r="U24" s="779">
        <f t="shared" si="15"/>
        <v>0</v>
      </c>
      <c r="V24" s="782">
        <f t="shared" si="16"/>
        <v>0</v>
      </c>
      <c r="W24" s="779">
        <f t="shared" si="17"/>
        <v>0</v>
      </c>
      <c r="X24" s="782">
        <f t="shared" si="18"/>
        <v>0</v>
      </c>
      <c r="Y24" s="462">
        <f t="shared" si="22"/>
        <v>0</v>
      </c>
      <c r="Z24" s="464">
        <f t="shared" si="23"/>
        <v>0</v>
      </c>
      <c r="AA24" s="722">
        <f>'t1'!M22</f>
        <v>0</v>
      </c>
      <c r="AC24" s="243"/>
      <c r="AD24" s="244"/>
      <c r="AE24" s="243"/>
      <c r="AF24" s="244"/>
      <c r="AG24" s="243"/>
      <c r="AH24" s="244"/>
      <c r="AI24" s="243"/>
      <c r="AJ24" s="244"/>
      <c r="AK24" s="243"/>
      <c r="AL24" s="244"/>
      <c r="AM24" s="243"/>
      <c r="AN24" s="244"/>
      <c r="AO24" s="243"/>
      <c r="AP24" s="244"/>
      <c r="AQ24" s="243"/>
      <c r="AR24" s="552"/>
      <c r="AS24" s="243"/>
      <c r="AT24" s="552"/>
      <c r="AU24" s="243"/>
      <c r="AV24" s="552"/>
      <c r="AW24" s="243"/>
      <c r="AX24" s="552"/>
      <c r="AY24" s="462">
        <f t="shared" si="24"/>
        <v>0</v>
      </c>
      <c r="AZ24" s="464">
        <f t="shared" si="25"/>
        <v>0</v>
      </c>
      <c r="BA24" s="722"/>
    </row>
    <row r="25" spans="1:53" ht="13.35" customHeight="1" thickTop="1" thickBot="1" x14ac:dyDescent="0.25">
      <c r="A25" s="133" t="str">
        <f>'t1'!A23</f>
        <v>TOTALE</v>
      </c>
      <c r="B25" s="577"/>
      <c r="C25" s="405">
        <f t="shared" ref="C25:Z25" si="30">SUM(C8:C24)</f>
        <v>790</v>
      </c>
      <c r="D25" s="406">
        <f t="shared" si="30"/>
        <v>677</v>
      </c>
      <c r="E25" s="405">
        <f t="shared" si="30"/>
        <v>9</v>
      </c>
      <c r="F25" s="406">
        <f t="shared" si="30"/>
        <v>99</v>
      </c>
      <c r="G25" s="405">
        <f t="shared" ref="G25:H25" si="31">SUM(G8:G24)</f>
        <v>19</v>
      </c>
      <c r="H25" s="406">
        <f t="shared" si="31"/>
        <v>19</v>
      </c>
      <c r="I25" s="405">
        <f t="shared" si="30"/>
        <v>0</v>
      </c>
      <c r="J25" s="406">
        <f t="shared" si="30"/>
        <v>0</v>
      </c>
      <c r="K25" s="405">
        <f t="shared" si="30"/>
        <v>61</v>
      </c>
      <c r="L25" s="406">
        <f t="shared" si="30"/>
        <v>87</v>
      </c>
      <c r="M25" s="405">
        <f t="shared" si="30"/>
        <v>2</v>
      </c>
      <c r="N25" s="406">
        <f t="shared" si="30"/>
        <v>349</v>
      </c>
      <c r="O25" s="405">
        <f t="shared" si="30"/>
        <v>115</v>
      </c>
      <c r="P25" s="406">
        <f t="shared" si="30"/>
        <v>99</v>
      </c>
      <c r="Q25" s="405">
        <f>SUM(Q8:Q24)</f>
        <v>4</v>
      </c>
      <c r="R25" s="553">
        <f>SUM(R8:R24)</f>
        <v>4</v>
      </c>
      <c r="S25" s="405">
        <f t="shared" si="30"/>
        <v>0</v>
      </c>
      <c r="T25" s="553">
        <f t="shared" si="30"/>
        <v>36</v>
      </c>
      <c r="U25" s="405">
        <f t="shared" si="30"/>
        <v>136</v>
      </c>
      <c r="V25" s="549">
        <f t="shared" si="30"/>
        <v>173</v>
      </c>
      <c r="W25" s="405">
        <f t="shared" si="30"/>
        <v>750</v>
      </c>
      <c r="X25" s="549">
        <f t="shared" si="30"/>
        <v>1030</v>
      </c>
      <c r="Y25" s="405">
        <f t="shared" si="30"/>
        <v>1867</v>
      </c>
      <c r="Z25" s="407">
        <f t="shared" si="30"/>
        <v>2554</v>
      </c>
      <c r="AC25" s="405">
        <f t="shared" ref="AC25:AP25" si="32">SUM(AC8:AC24)</f>
        <v>790</v>
      </c>
      <c r="AD25" s="406">
        <f t="shared" si="32"/>
        <v>677</v>
      </c>
      <c r="AE25" s="405">
        <f t="shared" si="32"/>
        <v>9</v>
      </c>
      <c r="AF25" s="406">
        <f t="shared" si="32"/>
        <v>99</v>
      </c>
      <c r="AG25" s="405">
        <f t="shared" ref="AG25:AH25" si="33">SUM(AG8:AG24)</f>
        <v>19</v>
      </c>
      <c r="AH25" s="406">
        <f t="shared" si="33"/>
        <v>19</v>
      </c>
      <c r="AI25" s="405">
        <f t="shared" si="32"/>
        <v>0</v>
      </c>
      <c r="AJ25" s="406">
        <f t="shared" si="32"/>
        <v>0</v>
      </c>
      <c r="AK25" s="405">
        <f t="shared" si="32"/>
        <v>61</v>
      </c>
      <c r="AL25" s="406">
        <f t="shared" si="32"/>
        <v>87</v>
      </c>
      <c r="AM25" s="405">
        <f t="shared" si="32"/>
        <v>2</v>
      </c>
      <c r="AN25" s="406">
        <f t="shared" si="32"/>
        <v>349</v>
      </c>
      <c r="AO25" s="405">
        <f t="shared" si="32"/>
        <v>115</v>
      </c>
      <c r="AP25" s="406">
        <f t="shared" si="32"/>
        <v>99</v>
      </c>
      <c r="AQ25" s="405">
        <f t="shared" ref="AQ25:AZ25" si="34">SUM(AQ8:AQ24)</f>
        <v>4</v>
      </c>
      <c r="AR25" s="553">
        <f t="shared" si="34"/>
        <v>4</v>
      </c>
      <c r="AS25" s="405">
        <f t="shared" si="34"/>
        <v>0</v>
      </c>
      <c r="AT25" s="553">
        <f t="shared" si="34"/>
        <v>36</v>
      </c>
      <c r="AU25" s="405">
        <f t="shared" si="34"/>
        <v>136</v>
      </c>
      <c r="AV25" s="553">
        <f t="shared" si="34"/>
        <v>173</v>
      </c>
      <c r="AW25" s="405">
        <f t="shared" si="34"/>
        <v>750</v>
      </c>
      <c r="AX25" s="553">
        <f t="shared" si="34"/>
        <v>1030</v>
      </c>
      <c r="AY25" s="405">
        <f t="shared" si="34"/>
        <v>1886</v>
      </c>
      <c r="AZ25" s="407">
        <f t="shared" si="34"/>
        <v>2573</v>
      </c>
    </row>
    <row r="26" spans="1:53"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H26" s="3"/>
      <c r="I26" s="3"/>
      <c r="K26" s="3"/>
      <c r="AC26" s="3"/>
      <c r="AD26" s="3"/>
      <c r="AE26" s="3"/>
      <c r="AF26" s="3"/>
      <c r="AG26" s="3"/>
      <c r="AH26" s="3"/>
      <c r="AI26" s="3"/>
      <c r="AK26" s="3"/>
    </row>
    <row r="27" spans="1:53" x14ac:dyDescent="0.2">
      <c r="A27" s="133" t="str">
        <f>'t1'!A25</f>
        <v>(b) cfr." istruzioni generali e specifiche di comparto" e "glossario"</v>
      </c>
    </row>
    <row r="29" spans="1:53" x14ac:dyDescent="0.2">
      <c r="A29" s="993"/>
    </row>
    <row r="31" spans="1:53" x14ac:dyDescent="0.2">
      <c r="A31" s="994"/>
      <c r="B31" s="990"/>
    </row>
    <row r="32" spans="1:53" x14ac:dyDescent="0.2">
      <c r="A32" s="994"/>
      <c r="B32" s="990"/>
    </row>
    <row r="33" spans="2:2" x14ac:dyDescent="0.2">
      <c r="B33" s="24"/>
    </row>
  </sheetData>
  <sheetProtection algorithmName="SHA-512" hashValue="iSSBxY7Jiz049zzhQhDoeFdPB3Y3iq4DQLiHEnX5WhriBJjk3x3VKYck5G8645GdLeV/o81LFgn0owkCbovJaA==" saltValue="qnQvXU13oz4zEFfbFp41kw==" spinCount="100000" sheet="1" formatColumns="0" selectLockedCells="1"/>
  <mergeCells count="46">
    <mergeCell ref="AK2:AL2"/>
    <mergeCell ref="K4:L4"/>
    <mergeCell ref="C5:D5"/>
    <mergeCell ref="E5:F5"/>
    <mergeCell ref="E4:F4"/>
    <mergeCell ref="I2:J2"/>
    <mergeCell ref="I4:J4"/>
    <mergeCell ref="I5:J5"/>
    <mergeCell ref="K5:L5"/>
    <mergeCell ref="K2:L2"/>
    <mergeCell ref="M4:N4"/>
    <mergeCell ref="M5:N5"/>
    <mergeCell ref="Q5:R5"/>
    <mergeCell ref="AI2:AJ2"/>
    <mergeCell ref="U5:V5"/>
    <mergeCell ref="S5:T5"/>
    <mergeCell ref="O5:P5"/>
    <mergeCell ref="O4:P4"/>
    <mergeCell ref="W5:X5"/>
    <mergeCell ref="AC5:AD5"/>
    <mergeCell ref="AE5:AF5"/>
    <mergeCell ref="AM5:AN5"/>
    <mergeCell ref="Q4:R4"/>
    <mergeCell ref="S4:T4"/>
    <mergeCell ref="U4:V4"/>
    <mergeCell ref="W4:X4"/>
    <mergeCell ref="AM4:AN4"/>
    <mergeCell ref="AE4:AF4"/>
    <mergeCell ref="AI4:AJ4"/>
    <mergeCell ref="AK4:AL4"/>
    <mergeCell ref="G4:H4"/>
    <mergeCell ref="G5:H5"/>
    <mergeCell ref="AG4:AH4"/>
    <mergeCell ref="AG5:AH5"/>
    <mergeCell ref="AW4:AX4"/>
    <mergeCell ref="AW5:AX5"/>
    <mergeCell ref="AO5:AP5"/>
    <mergeCell ref="AU5:AV5"/>
    <mergeCell ref="AU4:AV4"/>
    <mergeCell ref="AQ5:AR5"/>
    <mergeCell ref="AS5:AT5"/>
    <mergeCell ref="AO4:AP4"/>
    <mergeCell ref="AQ4:AR4"/>
    <mergeCell ref="AS4:AT4"/>
    <mergeCell ref="AI5:AJ5"/>
    <mergeCell ref="AK5:AL5"/>
  </mergeCells>
  <phoneticPr fontId="30" type="noConversion"/>
  <conditionalFormatting sqref="A8:F8 G8:Z24 AC8:AZ24 B9:F24 A9:A27">
    <cfRule type="expression" dxfId="23" priority="6" stopIfTrue="1">
      <formula>$AA8&gt;0</formula>
    </cfRule>
  </conditionalFormatting>
  <printOptions horizontalCentered="1" verticalCentered="1"/>
  <pageMargins left="0" right="0" top="0.19685039370078741" bottom="0.15748031496062992" header="0.15748031496062992" footer="0.19685039370078741"/>
  <pageSetup paperSize="8" scale="8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9">
    <pageSetUpPr fitToPage="1"/>
  </sheetPr>
  <dimension ref="A1:AP25"/>
  <sheetViews>
    <sheetView showGridLines="0" tabSelected="1" zoomScale="120" zoomScaleNormal="120" workbookViewId="0">
      <pane xSplit="2" ySplit="5" topLeftCell="AB10" activePane="bottomRight" state="frozen"/>
      <selection activeCell="A2" sqref="A2"/>
      <selection pane="topRight" activeCell="A2" sqref="A2"/>
      <selection pane="bottomLeft" activeCell="A2" sqref="A2"/>
      <selection pane="bottomRight" activeCell="AE20" sqref="AE20"/>
    </sheetView>
  </sheetViews>
  <sheetFormatPr defaultColWidth="9.33203125" defaultRowHeight="11.25" x14ac:dyDescent="0.2"/>
  <cols>
    <col min="1" max="1" width="42.5" style="3" customWidth="1"/>
    <col min="2" max="2" width="11" style="2" customWidth="1"/>
    <col min="3" max="3" width="14.6640625" style="3" hidden="1" customWidth="1"/>
    <col min="4" max="11" width="16.6640625" style="3" hidden="1" customWidth="1"/>
    <col min="12" max="26" width="9.33203125" style="3" hidden="1" customWidth="1"/>
    <col min="27" max="27" width="14.6640625" style="3" customWidth="1"/>
    <col min="28" max="30" width="16.6640625" style="3" customWidth="1"/>
    <col min="31" max="31" width="18" style="3" customWidth="1"/>
    <col min="32" max="35" width="16.6640625" style="3" customWidth="1"/>
    <col min="36" max="36" width="9.33203125" style="3" customWidth="1"/>
    <col min="37" max="37" width="0" style="3" hidden="1" customWidth="1"/>
    <col min="38" max="41" width="9.33203125" style="3" hidden="1" customWidth="1"/>
    <col min="42" max="42" width="39.6640625" style="3" hidden="1" customWidth="1"/>
    <col min="43" max="16384" width="9.33203125" style="3"/>
  </cols>
  <sheetData>
    <row r="1" spans="1:42" ht="33" customHeight="1" x14ac:dyDescent="0.2">
      <c r="A1" s="778" t="str">
        <f>'t1'!A1</f>
        <v>REGIONI ED AUTONOMIE LOCALI - anno 2024</v>
      </c>
      <c r="B1" s="778"/>
      <c r="C1" s="778"/>
      <c r="D1" s="778"/>
      <c r="E1" s="778"/>
      <c r="F1" s="778"/>
      <c r="G1" s="778"/>
      <c r="H1" s="778"/>
      <c r="I1" s="778"/>
      <c r="K1" s="281"/>
      <c r="M1"/>
      <c r="AE1" s="778"/>
      <c r="AI1" s="281"/>
      <c r="AJ1"/>
    </row>
    <row r="2" spans="1:42" ht="27" customHeight="1" thickBot="1" x14ac:dyDescent="0.25">
      <c r="A2" s="5"/>
      <c r="I2" s="1717"/>
      <c r="J2" s="1717"/>
      <c r="K2" s="1717"/>
      <c r="AG2" s="1717"/>
      <c r="AH2" s="1717"/>
      <c r="AI2" s="1717"/>
    </row>
    <row r="3" spans="1:42" ht="12"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4"/>
    </row>
    <row r="4" spans="1:42" ht="66" customHeight="1" thickTop="1" x14ac:dyDescent="0.2">
      <c r="A4" s="21" t="s">
        <v>142</v>
      </c>
      <c r="B4" s="112" t="s">
        <v>71</v>
      </c>
      <c r="C4" s="113" t="s">
        <v>180</v>
      </c>
      <c r="D4" s="113" t="s">
        <v>143</v>
      </c>
      <c r="E4" s="1358" t="s">
        <v>729</v>
      </c>
      <c r="F4" s="1355" t="s">
        <v>1173</v>
      </c>
      <c r="G4" s="1356" t="s">
        <v>1187</v>
      </c>
      <c r="H4" s="1361" t="s">
        <v>1176</v>
      </c>
      <c r="I4" s="113" t="s">
        <v>179</v>
      </c>
      <c r="J4" s="113" t="s">
        <v>108</v>
      </c>
      <c r="K4" s="581" t="s">
        <v>74</v>
      </c>
      <c r="AA4" s="113" t="s">
        <v>180</v>
      </c>
      <c r="AB4" s="113" t="s">
        <v>143</v>
      </c>
      <c r="AC4" s="1354" t="s">
        <v>729</v>
      </c>
      <c r="AD4" s="1355" t="s">
        <v>1173</v>
      </c>
      <c r="AE4" s="1356" t="s">
        <v>1187</v>
      </c>
      <c r="AF4" s="1361" t="s">
        <v>1175</v>
      </c>
      <c r="AG4" s="113" t="s">
        <v>179</v>
      </c>
      <c r="AH4" s="113" t="s">
        <v>108</v>
      </c>
      <c r="AI4" s="581" t="s">
        <v>74</v>
      </c>
      <c r="AK4" s="905" t="s">
        <v>895</v>
      </c>
      <c r="AL4" s="905"/>
      <c r="AM4" s="905"/>
      <c r="AN4" s="905"/>
      <c r="AO4" s="905"/>
      <c r="AP4" s="1766" t="s">
        <v>896</v>
      </c>
    </row>
    <row r="5" spans="1:42" s="240" customFormat="1" ht="12.75" thickBot="1" x14ac:dyDescent="0.25">
      <c r="A5" s="723" t="s">
        <v>602</v>
      </c>
      <c r="B5" s="258"/>
      <c r="C5" s="259" t="s">
        <v>484</v>
      </c>
      <c r="D5" s="259" t="s">
        <v>480</v>
      </c>
      <c r="E5" s="259" t="s">
        <v>728</v>
      </c>
      <c r="F5" s="1357" t="s">
        <v>1174</v>
      </c>
      <c r="G5" s="1357" t="s">
        <v>1186</v>
      </c>
      <c r="H5" s="259" t="s">
        <v>481</v>
      </c>
      <c r="I5" s="259" t="s">
        <v>482</v>
      </c>
      <c r="J5" s="259" t="s">
        <v>483</v>
      </c>
      <c r="K5" s="260"/>
      <c r="AA5" s="259" t="s">
        <v>484</v>
      </c>
      <c r="AB5" s="259" t="s">
        <v>480</v>
      </c>
      <c r="AC5" s="259" t="s">
        <v>728</v>
      </c>
      <c r="AD5" s="1357" t="s">
        <v>1174</v>
      </c>
      <c r="AE5" s="1357" t="s">
        <v>1186</v>
      </c>
      <c r="AF5" s="259" t="s">
        <v>481</v>
      </c>
      <c r="AG5" s="259" t="s">
        <v>482</v>
      </c>
      <c r="AH5" s="259" t="s">
        <v>483</v>
      </c>
      <c r="AI5" s="260"/>
      <c r="AK5" s="911">
        <f>COUNTIF($AP$6:$AP$22,"Incongruenza")</f>
        <v>3</v>
      </c>
      <c r="AL5" s="906" t="s">
        <v>107</v>
      </c>
      <c r="AM5" s="906"/>
      <c r="AN5" s="907" t="s">
        <v>897</v>
      </c>
      <c r="AO5" s="907" t="s">
        <v>898</v>
      </c>
      <c r="AP5" s="1767"/>
    </row>
    <row r="6" spans="1:42" ht="12.75" customHeight="1" thickTop="1" thickBot="1" x14ac:dyDescent="0.25">
      <c r="A6" s="133" t="str">
        <f>'t1'!A6</f>
        <v>SEGRETARIO A</v>
      </c>
      <c r="B6" s="199" t="str">
        <f>'t1'!B6</f>
        <v>0D0102</v>
      </c>
      <c r="C6" s="185">
        <f t="shared" ref="C6:C22" si="0">ROUND(AA6,2)</f>
        <v>0</v>
      </c>
      <c r="D6" s="776">
        <f t="shared" ref="D6:J7" si="1">ROUND(AB6,0)</f>
        <v>0</v>
      </c>
      <c r="E6" s="776">
        <f t="shared" si="1"/>
        <v>0</v>
      </c>
      <c r="F6" s="776">
        <f t="shared" si="1"/>
        <v>0</v>
      </c>
      <c r="G6" s="776">
        <f t="shared" si="1"/>
        <v>0</v>
      </c>
      <c r="H6" s="776">
        <f t="shared" si="1"/>
        <v>0</v>
      </c>
      <c r="I6" s="776">
        <f t="shared" si="1"/>
        <v>0</v>
      </c>
      <c r="J6" s="784">
        <f t="shared" si="1"/>
        <v>0</v>
      </c>
      <c r="K6" s="379">
        <f>(D6+E6+F6+G6+H6+I6)-J6</f>
        <v>0</v>
      </c>
      <c r="L6" s="713">
        <f>'t1'!M6</f>
        <v>0</v>
      </c>
      <c r="AA6" s="185"/>
      <c r="AB6" s="183"/>
      <c r="AC6" s="183"/>
      <c r="AD6" s="183"/>
      <c r="AE6" s="776"/>
      <c r="AF6" s="183"/>
      <c r="AG6" s="183"/>
      <c r="AH6" s="184"/>
      <c r="AI6" s="379">
        <f>(AB6+AC6+AD6+AE6+AF6+AG6)-AH6</f>
        <v>0</v>
      </c>
      <c r="AK6"/>
      <c r="AL6" s="3" t="s">
        <v>900</v>
      </c>
      <c r="AM6" s="3" t="s">
        <v>899</v>
      </c>
      <c r="AN6" s="908" t="str">
        <f t="shared" ref="AN6:AN22" si="2">IF($AL6="no",(IF($AC6&gt;0,"Incongruenza","OK")),(IF($AC6=0,"OK","ok")))</f>
        <v>OK</v>
      </c>
      <c r="AO6" s="909" t="str">
        <f t="shared" ref="AO6:AO22" si="3">IF($AM6="no",(IF($AE6&gt;0,"Incongruenza","OK")),(IF($AE6=0,"OK","ok")))</f>
        <v>OK</v>
      </c>
      <c r="AP6" s="910"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0</v>
      </c>
      <c r="D7" s="776">
        <f t="shared" si="1"/>
        <v>0</v>
      </c>
      <c r="E7" s="776">
        <f t="shared" si="1"/>
        <v>0</v>
      </c>
      <c r="F7" s="776">
        <f t="shared" si="1"/>
        <v>0</v>
      </c>
      <c r="G7" s="776">
        <f t="shared" si="1"/>
        <v>0</v>
      </c>
      <c r="H7" s="776">
        <f t="shared" si="1"/>
        <v>0</v>
      </c>
      <c r="I7" s="776">
        <f t="shared" si="1"/>
        <v>0</v>
      </c>
      <c r="J7" s="784">
        <f t="shared" si="1"/>
        <v>0</v>
      </c>
      <c r="K7" s="379">
        <f t="shared" ref="K7:K22" si="5">(D7+E7+F7+G7+H7+I7)-J7</f>
        <v>0</v>
      </c>
      <c r="L7" s="713">
        <f>'t1'!M7</f>
        <v>0</v>
      </c>
      <c r="AA7" s="185"/>
      <c r="AB7" s="183"/>
      <c r="AC7" s="183"/>
      <c r="AD7" s="183"/>
      <c r="AE7" s="776"/>
      <c r="AF7" s="183"/>
      <c r="AG7" s="183"/>
      <c r="AH7" s="184"/>
      <c r="AI7" s="379">
        <f t="shared" ref="AI7:AI22" si="6">(AB7+AC7+AD7+AE7+AF7+AG7)-AH7</f>
        <v>0</v>
      </c>
      <c r="AL7" s="3" t="s">
        <v>900</v>
      </c>
      <c r="AM7" s="3" t="s">
        <v>899</v>
      </c>
      <c r="AN7" s="908" t="str">
        <f t="shared" si="2"/>
        <v>OK</v>
      </c>
      <c r="AO7" s="909" t="str">
        <f t="shared" si="3"/>
        <v>OK</v>
      </c>
      <c r="AP7" s="910" t="str">
        <f t="shared" si="4"/>
        <v xml:space="preserve"> </v>
      </c>
    </row>
    <row r="8" spans="1:42" ht="12" customHeight="1" thickBot="1" x14ac:dyDescent="0.25">
      <c r="A8" s="133" t="str">
        <f>'t1'!A8</f>
        <v>SEGRETARIO C</v>
      </c>
      <c r="B8" s="199" t="str">
        <f>'t1'!B8</f>
        <v>0D0485</v>
      </c>
      <c r="C8" s="185">
        <f t="shared" si="0"/>
        <v>0</v>
      </c>
      <c r="D8" s="776">
        <f t="shared" ref="D8:D13" si="7">ROUND(AB8,0)</f>
        <v>0</v>
      </c>
      <c r="E8" s="776">
        <f t="shared" ref="E8:J8" si="8">ROUND(AC8,0)</f>
        <v>0</v>
      </c>
      <c r="F8" s="776">
        <f t="shared" si="8"/>
        <v>0</v>
      </c>
      <c r="G8" s="776">
        <f t="shared" si="8"/>
        <v>0</v>
      </c>
      <c r="H8" s="776">
        <f t="shared" si="8"/>
        <v>0</v>
      </c>
      <c r="I8" s="776">
        <f t="shared" si="8"/>
        <v>0</v>
      </c>
      <c r="J8" s="784">
        <f t="shared" si="8"/>
        <v>0</v>
      </c>
      <c r="K8" s="379">
        <f t="shared" si="5"/>
        <v>0</v>
      </c>
      <c r="L8" s="713">
        <f>'t1'!M8</f>
        <v>0</v>
      </c>
      <c r="AA8" s="185"/>
      <c r="AB8" s="183"/>
      <c r="AC8" s="183"/>
      <c r="AD8" s="183"/>
      <c r="AE8" s="776"/>
      <c r="AF8" s="183"/>
      <c r="AG8" s="183"/>
      <c r="AH8" s="184"/>
      <c r="AI8" s="379">
        <f t="shared" si="6"/>
        <v>0</v>
      </c>
      <c r="AL8" s="3" t="s">
        <v>900</v>
      </c>
      <c r="AM8" s="3" t="s">
        <v>899</v>
      </c>
      <c r="AN8" s="908" t="str">
        <f t="shared" si="2"/>
        <v>OK</v>
      </c>
      <c r="AO8" s="909" t="str">
        <f t="shared" si="3"/>
        <v>OK</v>
      </c>
      <c r="AP8" s="910" t="str">
        <f t="shared" si="4"/>
        <v xml:space="preserve"> </v>
      </c>
    </row>
    <row r="9" spans="1:42" ht="12" customHeight="1" thickBot="1" x14ac:dyDescent="0.25">
      <c r="A9" s="133" t="str">
        <f>'t1'!A9</f>
        <v>DIRETTORE  GENERALE</v>
      </c>
      <c r="B9" s="199" t="str">
        <f>'t1'!B9</f>
        <v>0D0097</v>
      </c>
      <c r="C9" s="185">
        <f t="shared" si="0"/>
        <v>0</v>
      </c>
      <c r="D9" s="776">
        <f t="shared" si="7"/>
        <v>0</v>
      </c>
      <c r="E9" s="776">
        <f t="shared" ref="E9:E22" si="9">ROUND(AC9,0)</f>
        <v>0</v>
      </c>
      <c r="F9" s="776">
        <f t="shared" ref="F9:F22" si="10">ROUND(AD9,0)</f>
        <v>0</v>
      </c>
      <c r="G9" s="776">
        <f t="shared" ref="G9:J13" si="11">ROUND(AE9,0)</f>
        <v>0</v>
      </c>
      <c r="H9" s="776">
        <f t="shared" si="11"/>
        <v>0</v>
      </c>
      <c r="I9" s="776">
        <f t="shared" si="11"/>
        <v>0</v>
      </c>
      <c r="J9" s="784">
        <f t="shared" si="11"/>
        <v>0</v>
      </c>
      <c r="K9" s="379">
        <f t="shared" si="5"/>
        <v>0</v>
      </c>
      <c r="L9" s="713">
        <f>'t1'!M9</f>
        <v>0</v>
      </c>
      <c r="AA9" s="185"/>
      <c r="AB9" s="183"/>
      <c r="AC9" s="183"/>
      <c r="AD9" s="183"/>
      <c r="AE9" s="776"/>
      <c r="AF9" s="183"/>
      <c r="AG9" s="183"/>
      <c r="AH9" s="184"/>
      <c r="AI9" s="379">
        <f t="shared" si="6"/>
        <v>0</v>
      </c>
      <c r="AL9" s="3" t="s">
        <v>900</v>
      </c>
      <c r="AM9" s="3" t="s">
        <v>899</v>
      </c>
      <c r="AN9" s="908" t="str">
        <f t="shared" si="2"/>
        <v>OK</v>
      </c>
      <c r="AO9" s="909" t="str">
        <f t="shared" si="3"/>
        <v>OK</v>
      </c>
      <c r="AP9" s="910" t="str">
        <f t="shared" si="4"/>
        <v xml:space="preserve"> </v>
      </c>
    </row>
    <row r="10" spans="1:42" ht="12" customHeight="1" thickBot="1" x14ac:dyDescent="0.25">
      <c r="A10" s="133" t="str">
        <f>'t1'!A10</f>
        <v>ALTE SPECIALIZZ. FUORI D.O.</v>
      </c>
      <c r="B10" s="199" t="str">
        <f>'t1'!B10</f>
        <v>0D0095</v>
      </c>
      <c r="C10" s="185">
        <f t="shared" si="0"/>
        <v>0</v>
      </c>
      <c r="D10" s="776">
        <f t="shared" si="7"/>
        <v>0</v>
      </c>
      <c r="E10" s="776">
        <f t="shared" si="9"/>
        <v>0</v>
      </c>
      <c r="F10" s="776">
        <f t="shared" si="10"/>
        <v>0</v>
      </c>
      <c r="G10" s="776">
        <f t="shared" si="11"/>
        <v>0</v>
      </c>
      <c r="H10" s="776">
        <f t="shared" si="11"/>
        <v>0</v>
      </c>
      <c r="I10" s="776">
        <f t="shared" si="11"/>
        <v>0</v>
      </c>
      <c r="J10" s="784">
        <f t="shared" si="11"/>
        <v>0</v>
      </c>
      <c r="K10" s="379">
        <f t="shared" si="5"/>
        <v>0</v>
      </c>
      <c r="L10" s="713">
        <f>'t1'!M10</f>
        <v>0</v>
      </c>
      <c r="AA10" s="185"/>
      <c r="AB10" s="183"/>
      <c r="AC10" s="183"/>
      <c r="AD10" s="183"/>
      <c r="AE10" s="776"/>
      <c r="AF10" s="183"/>
      <c r="AG10" s="183"/>
      <c r="AH10" s="184"/>
      <c r="AI10" s="379">
        <f t="shared" si="6"/>
        <v>0</v>
      </c>
      <c r="AL10" s="3" t="s">
        <v>900</v>
      </c>
      <c r="AM10" s="3" t="s">
        <v>899</v>
      </c>
      <c r="AN10" s="908" t="str">
        <f t="shared" si="2"/>
        <v>OK</v>
      </c>
      <c r="AO10" s="909" t="str">
        <f t="shared" si="3"/>
        <v>OK</v>
      </c>
      <c r="AP10" s="910" t="str">
        <f t="shared" si="4"/>
        <v xml:space="preserve"> </v>
      </c>
    </row>
    <row r="11" spans="1:42" ht="12" customHeight="1" thickBot="1" x14ac:dyDescent="0.25">
      <c r="A11" s="133" t="str">
        <f>'t1'!A11</f>
        <v>DIRIGENTE A TEMPO DETERMINATO FUORI D.O.</v>
      </c>
      <c r="B11" s="199" t="str">
        <f>'t1'!B11</f>
        <v>0D0098</v>
      </c>
      <c r="C11" s="185">
        <f t="shared" si="0"/>
        <v>0</v>
      </c>
      <c r="D11" s="776">
        <f t="shared" si="7"/>
        <v>0</v>
      </c>
      <c r="E11" s="776">
        <f t="shared" si="9"/>
        <v>0</v>
      </c>
      <c r="F11" s="776">
        <f t="shared" si="10"/>
        <v>0</v>
      </c>
      <c r="G11" s="776">
        <f t="shared" si="11"/>
        <v>0</v>
      </c>
      <c r="H11" s="776">
        <f t="shared" si="11"/>
        <v>0</v>
      </c>
      <c r="I11" s="776">
        <f t="shared" si="11"/>
        <v>0</v>
      </c>
      <c r="J11" s="784">
        <f t="shared" si="11"/>
        <v>0</v>
      </c>
      <c r="K11" s="379">
        <f t="shared" si="5"/>
        <v>0</v>
      </c>
      <c r="L11" s="713">
        <f>'t1'!M11</f>
        <v>0</v>
      </c>
      <c r="AA11" s="185"/>
      <c r="AB11" s="183"/>
      <c r="AC11" s="183"/>
      <c r="AD11" s="183"/>
      <c r="AE11" s="776"/>
      <c r="AF11" s="183"/>
      <c r="AG11" s="183"/>
      <c r="AH11" s="184"/>
      <c r="AI11" s="379">
        <f t="shared" si="6"/>
        <v>0</v>
      </c>
      <c r="AL11" s="3" t="s">
        <v>900</v>
      </c>
      <c r="AM11" s="3" t="s">
        <v>899</v>
      </c>
      <c r="AN11" s="908" t="str">
        <f t="shared" si="2"/>
        <v>OK</v>
      </c>
      <c r="AO11" s="909" t="str">
        <f t="shared" si="3"/>
        <v>OK</v>
      </c>
      <c r="AP11" s="910" t="str">
        <f t="shared" si="4"/>
        <v xml:space="preserve"> </v>
      </c>
    </row>
    <row r="12" spans="1:42" ht="12" customHeight="1" thickBot="1" x14ac:dyDescent="0.25">
      <c r="A12" s="133" t="str">
        <f>'t1'!A12</f>
        <v>SEGRETARIO GENERALE CCIAA</v>
      </c>
      <c r="B12" s="199" t="str">
        <f>'t1'!B12</f>
        <v>0D0104</v>
      </c>
      <c r="C12" s="185">
        <f t="shared" si="0"/>
        <v>0</v>
      </c>
      <c r="D12" s="776">
        <f t="shared" si="7"/>
        <v>0</v>
      </c>
      <c r="E12" s="776">
        <f t="shared" si="9"/>
        <v>0</v>
      </c>
      <c r="F12" s="776">
        <f t="shared" si="10"/>
        <v>0</v>
      </c>
      <c r="G12" s="776">
        <f t="shared" si="11"/>
        <v>0</v>
      </c>
      <c r="H12" s="776">
        <f t="shared" si="11"/>
        <v>0</v>
      </c>
      <c r="I12" s="776">
        <f t="shared" si="11"/>
        <v>0</v>
      </c>
      <c r="J12" s="784">
        <f t="shared" si="11"/>
        <v>0</v>
      </c>
      <c r="K12" s="379">
        <f t="shared" si="5"/>
        <v>0</v>
      </c>
      <c r="L12" s="713">
        <f>'t1'!M12</f>
        <v>0</v>
      </c>
      <c r="AA12" s="185"/>
      <c r="AB12" s="183"/>
      <c r="AC12" s="183"/>
      <c r="AD12" s="183"/>
      <c r="AE12" s="776"/>
      <c r="AF12" s="183"/>
      <c r="AG12" s="183"/>
      <c r="AH12" s="184"/>
      <c r="AI12" s="379">
        <f t="shared" si="6"/>
        <v>0</v>
      </c>
      <c r="AL12" s="3" t="s">
        <v>900</v>
      </c>
      <c r="AM12" s="3" t="s">
        <v>899</v>
      </c>
      <c r="AN12" s="908" t="str">
        <f t="shared" si="2"/>
        <v>OK</v>
      </c>
      <c r="AO12" s="909" t="str">
        <f t="shared" si="3"/>
        <v>OK</v>
      </c>
      <c r="AP12" s="910" t="str">
        <f t="shared" si="4"/>
        <v xml:space="preserve"> </v>
      </c>
    </row>
    <row r="13" spans="1:42" ht="12" customHeight="1" thickBot="1" x14ac:dyDescent="0.25">
      <c r="A13" s="133" t="str">
        <f>'t1'!A13</f>
        <v>DIRIGENTE A TEMPO INDETERMINATO</v>
      </c>
      <c r="B13" s="199" t="str">
        <f>'t1'!B13</f>
        <v>0D0164</v>
      </c>
      <c r="C13" s="185">
        <f t="shared" si="0"/>
        <v>12</v>
      </c>
      <c r="D13" s="776">
        <f t="shared" si="7"/>
        <v>43229</v>
      </c>
      <c r="E13" s="776">
        <f t="shared" si="9"/>
        <v>0</v>
      </c>
      <c r="F13" s="776">
        <f t="shared" si="10"/>
        <v>0</v>
      </c>
      <c r="G13" s="776">
        <f t="shared" si="11"/>
        <v>0</v>
      </c>
      <c r="H13" s="776">
        <f t="shared" si="11"/>
        <v>7362</v>
      </c>
      <c r="I13" s="776">
        <f t="shared" si="11"/>
        <v>4751</v>
      </c>
      <c r="J13" s="784">
        <f t="shared" si="11"/>
        <v>0</v>
      </c>
      <c r="K13" s="379">
        <f t="shared" si="5"/>
        <v>55342</v>
      </c>
      <c r="L13" s="713">
        <f>'t1'!M13</f>
        <v>1</v>
      </c>
      <c r="AA13" s="185">
        <v>12</v>
      </c>
      <c r="AB13" s="183">
        <v>43229</v>
      </c>
      <c r="AC13" s="183"/>
      <c r="AD13" s="183"/>
      <c r="AE13" s="776"/>
      <c r="AF13" s="183">
        <v>7362</v>
      </c>
      <c r="AG13" s="183">
        <v>4751</v>
      </c>
      <c r="AH13" s="184"/>
      <c r="AI13" s="379">
        <f t="shared" si="6"/>
        <v>55342</v>
      </c>
      <c r="AL13" s="3" t="s">
        <v>900</v>
      </c>
      <c r="AM13" s="3" t="s">
        <v>899</v>
      </c>
      <c r="AN13" s="908" t="str">
        <f t="shared" si="2"/>
        <v>OK</v>
      </c>
      <c r="AO13" s="909" t="str">
        <f t="shared" si="3"/>
        <v>OK</v>
      </c>
      <c r="AP13" s="910" t="str">
        <f t="shared" si="4"/>
        <v xml:space="preserve"> </v>
      </c>
    </row>
    <row r="14" spans="1:42" ht="12" customHeight="1" thickBot="1" x14ac:dyDescent="0.25">
      <c r="A14" s="133" t="str">
        <f>'t1'!A14</f>
        <v>DIRIGENTE A TEMPO DETERMINATO IN D.O.</v>
      </c>
      <c r="B14" s="199" t="str">
        <f>'t1'!B14</f>
        <v>0D0165</v>
      </c>
      <c r="C14" s="185">
        <f t="shared" si="0"/>
        <v>12</v>
      </c>
      <c r="D14" s="776">
        <f t="shared" ref="D14:D22" si="12">ROUND(AB14,0)</f>
        <v>43229</v>
      </c>
      <c r="E14" s="776">
        <f t="shared" si="9"/>
        <v>0</v>
      </c>
      <c r="F14" s="776">
        <f t="shared" si="10"/>
        <v>0</v>
      </c>
      <c r="G14" s="776">
        <f t="shared" ref="G14:G22" si="13">ROUND(AE14,0)</f>
        <v>0</v>
      </c>
      <c r="H14" s="776">
        <f t="shared" ref="H14:H22" si="14">ROUND(AF14,0)</f>
        <v>6861</v>
      </c>
      <c r="I14" s="776">
        <f t="shared" ref="I14:I22" si="15">ROUND(AG14,0)</f>
        <v>6609</v>
      </c>
      <c r="J14" s="784">
        <f t="shared" ref="J14:J22" si="16">ROUND(AH14,0)</f>
        <v>0</v>
      </c>
      <c r="K14" s="379">
        <f t="shared" si="5"/>
        <v>56699</v>
      </c>
      <c r="L14" s="713">
        <f>'t1'!M14</f>
        <v>1</v>
      </c>
      <c r="AA14" s="185">
        <v>12</v>
      </c>
      <c r="AB14" s="183">
        <v>43229</v>
      </c>
      <c r="AC14" s="183"/>
      <c r="AD14" s="183"/>
      <c r="AE14" s="776"/>
      <c r="AF14" s="183">
        <v>6861</v>
      </c>
      <c r="AG14" s="183">
        <v>6609</v>
      </c>
      <c r="AH14" s="184"/>
      <c r="AI14" s="379">
        <f t="shared" si="6"/>
        <v>56699</v>
      </c>
      <c r="AL14" s="3" t="s">
        <v>900</v>
      </c>
      <c r="AM14" s="3" t="s">
        <v>899</v>
      </c>
      <c r="AN14" s="908" t="str">
        <f t="shared" si="2"/>
        <v>OK</v>
      </c>
      <c r="AO14" s="909" t="str">
        <f t="shared" si="3"/>
        <v>OK</v>
      </c>
      <c r="AP14" s="910" t="str">
        <f t="shared" si="4"/>
        <v xml:space="preserve"> </v>
      </c>
    </row>
    <row r="15" spans="1:42" ht="12" customHeight="1" thickBot="1" x14ac:dyDescent="0.25">
      <c r="A15" s="133" t="str">
        <f>'t1'!A15</f>
        <v xml:space="preserve">ALTE SPECIALIZZ. IN D.O. </v>
      </c>
      <c r="B15" s="199" t="str">
        <f>'t1'!B15</f>
        <v>0D0I95</v>
      </c>
      <c r="C15" s="185">
        <f t="shared" si="0"/>
        <v>0</v>
      </c>
      <c r="D15" s="776">
        <f t="shared" si="12"/>
        <v>0</v>
      </c>
      <c r="E15" s="776">
        <f t="shared" si="9"/>
        <v>0</v>
      </c>
      <c r="F15" s="776">
        <f t="shared" si="10"/>
        <v>0</v>
      </c>
      <c r="G15" s="776">
        <f t="shared" si="13"/>
        <v>0</v>
      </c>
      <c r="H15" s="776">
        <f t="shared" si="14"/>
        <v>0</v>
      </c>
      <c r="I15" s="776">
        <f t="shared" si="15"/>
        <v>0</v>
      </c>
      <c r="J15" s="784">
        <f t="shared" si="16"/>
        <v>0</v>
      </c>
      <c r="K15" s="379">
        <f t="shared" si="5"/>
        <v>0</v>
      </c>
      <c r="L15" s="713">
        <f>'t1'!M15</f>
        <v>0</v>
      </c>
      <c r="AA15" s="185"/>
      <c r="AB15" s="183"/>
      <c r="AC15" s="183"/>
      <c r="AD15" s="183"/>
      <c r="AE15" s="776"/>
      <c r="AF15" s="183"/>
      <c r="AG15" s="183"/>
      <c r="AH15" s="184"/>
      <c r="AI15" s="379">
        <f t="shared" si="6"/>
        <v>0</v>
      </c>
      <c r="AL15" s="3" t="s">
        <v>900</v>
      </c>
      <c r="AM15" s="3" t="s">
        <v>899</v>
      </c>
      <c r="AN15" s="908" t="str">
        <f t="shared" si="2"/>
        <v>OK</v>
      </c>
      <c r="AO15" s="909" t="str">
        <f t="shared" si="3"/>
        <v>OK</v>
      </c>
      <c r="AP15" s="910" t="str">
        <f t="shared" si="4"/>
        <v xml:space="preserve"> </v>
      </c>
    </row>
    <row r="16" spans="1:42" ht="12" customHeight="1" thickBot="1" x14ac:dyDescent="0.25">
      <c r="A16" s="133" t="str">
        <f>'t1'!A16</f>
        <v>RESPONSABILE DEI SERVIZI O DEGLI UFFICI IN D.O</v>
      </c>
      <c r="B16" s="199" t="str">
        <f>'t1'!B16</f>
        <v>0D0I96</v>
      </c>
      <c r="C16" s="185">
        <f t="shared" si="0"/>
        <v>0</v>
      </c>
      <c r="D16" s="776">
        <f t="shared" si="12"/>
        <v>0</v>
      </c>
      <c r="E16" s="776">
        <f t="shared" si="9"/>
        <v>0</v>
      </c>
      <c r="F16" s="776">
        <f t="shared" si="10"/>
        <v>0</v>
      </c>
      <c r="G16" s="776">
        <f t="shared" si="13"/>
        <v>0</v>
      </c>
      <c r="H16" s="776">
        <f t="shared" si="14"/>
        <v>0</v>
      </c>
      <c r="I16" s="776">
        <f t="shared" si="15"/>
        <v>0</v>
      </c>
      <c r="J16" s="784">
        <f t="shared" si="16"/>
        <v>0</v>
      </c>
      <c r="K16" s="379">
        <f t="shared" si="5"/>
        <v>0</v>
      </c>
      <c r="L16" s="713">
        <f>'t1'!M16</f>
        <v>0</v>
      </c>
      <c r="AA16" s="185"/>
      <c r="AB16" s="183"/>
      <c r="AC16" s="183"/>
      <c r="AD16" s="183"/>
      <c r="AE16" s="776"/>
      <c r="AF16" s="183"/>
      <c r="AG16" s="183"/>
      <c r="AH16" s="184"/>
      <c r="AI16" s="379">
        <f t="shared" si="6"/>
        <v>0</v>
      </c>
      <c r="AL16" s="3" t="s">
        <v>900</v>
      </c>
      <c r="AM16" s="3" t="s">
        <v>899</v>
      </c>
      <c r="AN16" s="908" t="str">
        <f t="shared" si="2"/>
        <v>OK</v>
      </c>
      <c r="AO16" s="909" t="str">
        <f t="shared" si="3"/>
        <v>OK</v>
      </c>
      <c r="AP16" s="910" t="str">
        <f t="shared" si="4"/>
        <v xml:space="preserve"> </v>
      </c>
    </row>
    <row r="17" spans="1:42" ht="12" customHeight="1" thickBot="1" x14ac:dyDescent="0.25">
      <c r="A17" s="133" t="str">
        <f>'t1'!A17</f>
        <v>FUNZIONARI ED ELEVATA QUALIFICAZIONE</v>
      </c>
      <c r="B17" s="199" t="str">
        <f>'t1'!B17</f>
        <v>0FZEQF</v>
      </c>
      <c r="C17" s="185">
        <f t="shared" si="0"/>
        <v>284.35000000000002</v>
      </c>
      <c r="D17" s="776">
        <f t="shared" si="12"/>
        <v>548118</v>
      </c>
      <c r="E17" s="776">
        <f t="shared" si="9"/>
        <v>0</v>
      </c>
      <c r="F17" s="776">
        <f t="shared" si="10"/>
        <v>39488</v>
      </c>
      <c r="G17" s="776">
        <f t="shared" si="13"/>
        <v>9046</v>
      </c>
      <c r="H17" s="776">
        <f t="shared" si="14"/>
        <v>65578</v>
      </c>
      <c r="I17" s="776">
        <f t="shared" si="15"/>
        <v>9800</v>
      </c>
      <c r="J17" s="784">
        <f t="shared" si="16"/>
        <v>610</v>
      </c>
      <c r="K17" s="379">
        <f t="shared" si="5"/>
        <v>671420</v>
      </c>
      <c r="L17" s="713">
        <f>'t1'!M17</f>
        <v>1</v>
      </c>
      <c r="AA17" s="185">
        <v>284.35000000000002</v>
      </c>
      <c r="AB17" s="183">
        <v>548118</v>
      </c>
      <c r="AC17" s="183"/>
      <c r="AD17" s="183">
        <v>39488</v>
      </c>
      <c r="AE17" s="776">
        <v>9046</v>
      </c>
      <c r="AF17" s="183">
        <v>65578</v>
      </c>
      <c r="AG17" s="183">
        <v>9800</v>
      </c>
      <c r="AH17" s="184">
        <v>610</v>
      </c>
      <c r="AI17" s="379">
        <f t="shared" si="6"/>
        <v>671420</v>
      </c>
      <c r="AL17" s="3" t="s">
        <v>900</v>
      </c>
      <c r="AM17" s="3" t="s">
        <v>899</v>
      </c>
      <c r="AN17" s="908" t="str">
        <f t="shared" si="2"/>
        <v>OK</v>
      </c>
      <c r="AO17" s="909" t="str">
        <f t="shared" si="3"/>
        <v>Incongruenza</v>
      </c>
      <c r="AP17" s="910" t="str">
        <f t="shared" si="4"/>
        <v>Incongruenza</v>
      </c>
    </row>
    <row r="18" spans="1:42" ht="12" customHeight="1" thickBot="1" x14ac:dyDescent="0.25">
      <c r="A18" s="133" t="str">
        <f>'t1'!A18</f>
        <v>ISTRUTTORI</v>
      </c>
      <c r="B18" s="199" t="str">
        <f>'t1'!B18</f>
        <v>0IR000</v>
      </c>
      <c r="C18" s="185">
        <f t="shared" si="0"/>
        <v>241.55</v>
      </c>
      <c r="D18" s="776">
        <f t="shared" si="12"/>
        <v>430615</v>
      </c>
      <c r="E18" s="776">
        <f t="shared" si="9"/>
        <v>0</v>
      </c>
      <c r="F18" s="776">
        <f t="shared" si="10"/>
        <v>19844</v>
      </c>
      <c r="G18" s="776">
        <f t="shared" si="13"/>
        <v>3046</v>
      </c>
      <c r="H18" s="776">
        <f t="shared" si="14"/>
        <v>36810</v>
      </c>
      <c r="I18" s="776">
        <f t="shared" si="15"/>
        <v>3300</v>
      </c>
      <c r="J18" s="784">
        <f t="shared" si="16"/>
        <v>637</v>
      </c>
      <c r="K18" s="379">
        <f t="shared" si="5"/>
        <v>492978</v>
      </c>
      <c r="L18" s="713">
        <f>'t1'!M18</f>
        <v>1</v>
      </c>
      <c r="AA18" s="185">
        <v>241.55</v>
      </c>
      <c r="AB18" s="183">
        <v>430615</v>
      </c>
      <c r="AC18" s="183"/>
      <c r="AD18" s="183">
        <v>19844</v>
      </c>
      <c r="AE18" s="776">
        <v>3046</v>
      </c>
      <c r="AF18" s="183">
        <v>36810</v>
      </c>
      <c r="AG18" s="183">
        <v>3300</v>
      </c>
      <c r="AH18" s="184">
        <v>637</v>
      </c>
      <c r="AI18" s="379">
        <f t="shared" si="6"/>
        <v>492978</v>
      </c>
      <c r="AL18" s="3" t="s">
        <v>900</v>
      </c>
      <c r="AM18" s="3" t="s">
        <v>899</v>
      </c>
      <c r="AN18" s="908" t="str">
        <f t="shared" si="2"/>
        <v>OK</v>
      </c>
      <c r="AO18" s="909" t="str">
        <f t="shared" si="3"/>
        <v>Incongruenza</v>
      </c>
      <c r="AP18" s="910" t="str">
        <f t="shared" si="4"/>
        <v>Incongruenza</v>
      </c>
    </row>
    <row r="19" spans="1:42" ht="12" customHeight="1" thickBot="1" x14ac:dyDescent="0.25">
      <c r="A19" s="133" t="str">
        <f>'t1'!A19</f>
        <v>OPERATORI ESPERTI</v>
      </c>
      <c r="B19" s="199" t="str">
        <f>'t1'!B19</f>
        <v>0OEESP</v>
      </c>
      <c r="C19" s="185">
        <f t="shared" si="0"/>
        <v>63</v>
      </c>
      <c r="D19" s="776">
        <f t="shared" si="12"/>
        <v>99648</v>
      </c>
      <c r="E19" s="776">
        <f t="shared" si="9"/>
        <v>52</v>
      </c>
      <c r="F19" s="776">
        <f t="shared" si="10"/>
        <v>11932</v>
      </c>
      <c r="G19" s="776">
        <f t="shared" si="13"/>
        <v>600</v>
      </c>
      <c r="H19" s="776">
        <f t="shared" si="14"/>
        <v>7992</v>
      </c>
      <c r="I19" s="776">
        <f t="shared" si="15"/>
        <v>650</v>
      </c>
      <c r="J19" s="784">
        <f t="shared" si="16"/>
        <v>213</v>
      </c>
      <c r="K19" s="379">
        <f t="shared" si="5"/>
        <v>120661</v>
      </c>
      <c r="L19" s="713">
        <f>'t1'!M19</f>
        <v>1</v>
      </c>
      <c r="AA19" s="185">
        <v>63</v>
      </c>
      <c r="AB19" s="183">
        <v>99648</v>
      </c>
      <c r="AC19" s="183">
        <v>52</v>
      </c>
      <c r="AD19" s="183">
        <v>11932</v>
      </c>
      <c r="AE19" s="776">
        <v>600</v>
      </c>
      <c r="AF19" s="183">
        <v>7992</v>
      </c>
      <c r="AG19" s="183">
        <v>650</v>
      </c>
      <c r="AH19" s="184">
        <v>213</v>
      </c>
      <c r="AI19" s="379">
        <f t="shared" si="6"/>
        <v>120661</v>
      </c>
      <c r="AL19" s="3" t="s">
        <v>900</v>
      </c>
      <c r="AM19" s="3" t="s">
        <v>899</v>
      </c>
      <c r="AN19" s="908" t="str">
        <f t="shared" si="2"/>
        <v>ok</v>
      </c>
      <c r="AO19" s="909" t="str">
        <f t="shared" si="3"/>
        <v>Incongruenza</v>
      </c>
      <c r="AP19" s="910" t="str">
        <f t="shared" si="4"/>
        <v>Incongruenza</v>
      </c>
    </row>
    <row r="20" spans="1:42" ht="12" customHeight="1" thickBot="1" x14ac:dyDescent="0.25">
      <c r="A20" s="133" t="str">
        <f>'t1'!A20</f>
        <v>OPERATORI</v>
      </c>
      <c r="B20" s="199" t="str">
        <f>'t1'!B20</f>
        <v>0OP000</v>
      </c>
      <c r="C20" s="185">
        <f t="shared" si="0"/>
        <v>0</v>
      </c>
      <c r="D20" s="776">
        <f t="shared" si="12"/>
        <v>0</v>
      </c>
      <c r="E20" s="776">
        <f t="shared" si="9"/>
        <v>0</v>
      </c>
      <c r="F20" s="776">
        <f t="shared" si="10"/>
        <v>0</v>
      </c>
      <c r="G20" s="776">
        <f t="shared" si="13"/>
        <v>0</v>
      </c>
      <c r="H20" s="776">
        <f t="shared" si="14"/>
        <v>0</v>
      </c>
      <c r="I20" s="776">
        <f t="shared" si="15"/>
        <v>0</v>
      </c>
      <c r="J20" s="784">
        <f t="shared" si="16"/>
        <v>0</v>
      </c>
      <c r="K20" s="379">
        <f t="shared" si="5"/>
        <v>0</v>
      </c>
      <c r="L20" s="713">
        <f>'t1'!M20</f>
        <v>0</v>
      </c>
      <c r="AA20" s="185"/>
      <c r="AB20" s="183"/>
      <c r="AC20" s="183"/>
      <c r="AD20" s="183"/>
      <c r="AE20" s="776"/>
      <c r="AF20" s="183"/>
      <c r="AG20" s="183"/>
      <c r="AH20" s="184"/>
      <c r="AI20" s="379">
        <f t="shared" si="6"/>
        <v>0</v>
      </c>
      <c r="AL20" s="3" t="s">
        <v>900</v>
      </c>
      <c r="AM20" s="3" t="s">
        <v>899</v>
      </c>
      <c r="AN20" s="908" t="str">
        <f t="shared" si="2"/>
        <v>OK</v>
      </c>
      <c r="AO20" s="909" t="str">
        <f t="shared" si="3"/>
        <v>OK</v>
      </c>
      <c r="AP20" s="910" t="str">
        <f t="shared" si="4"/>
        <v xml:space="preserve"> </v>
      </c>
    </row>
    <row r="21" spans="1:42" ht="12" customHeight="1" thickBot="1" x14ac:dyDescent="0.25">
      <c r="A21" s="133" t="str">
        <f>'t1'!A21</f>
        <v>CONTRATTISTI</v>
      </c>
      <c r="B21" s="199" t="str">
        <f>'t1'!B21</f>
        <v>000061</v>
      </c>
      <c r="C21" s="185">
        <f t="shared" si="0"/>
        <v>0</v>
      </c>
      <c r="D21" s="776">
        <f t="shared" si="12"/>
        <v>0</v>
      </c>
      <c r="E21" s="776">
        <f t="shared" si="9"/>
        <v>0</v>
      </c>
      <c r="F21" s="776">
        <f t="shared" si="10"/>
        <v>0</v>
      </c>
      <c r="G21" s="776">
        <f t="shared" si="13"/>
        <v>0</v>
      </c>
      <c r="H21" s="776">
        <f t="shared" si="14"/>
        <v>0</v>
      </c>
      <c r="I21" s="776">
        <f t="shared" si="15"/>
        <v>0</v>
      </c>
      <c r="J21" s="784">
        <f t="shared" si="16"/>
        <v>0</v>
      </c>
      <c r="K21" s="379">
        <f t="shared" si="5"/>
        <v>0</v>
      </c>
      <c r="L21" s="713">
        <f>'t1'!M21</f>
        <v>0</v>
      </c>
      <c r="AA21" s="185"/>
      <c r="AB21" s="183"/>
      <c r="AC21" s="183"/>
      <c r="AD21" s="183"/>
      <c r="AE21" s="776"/>
      <c r="AF21" s="183"/>
      <c r="AG21" s="183"/>
      <c r="AH21" s="184"/>
      <c r="AI21" s="379">
        <f t="shared" si="6"/>
        <v>0</v>
      </c>
      <c r="AL21" s="3" t="s">
        <v>899</v>
      </c>
      <c r="AM21" s="3" t="s">
        <v>899</v>
      </c>
      <c r="AN21" s="908" t="str">
        <f t="shared" si="2"/>
        <v>OK</v>
      </c>
      <c r="AO21" s="909" t="str">
        <f t="shared" si="3"/>
        <v>OK</v>
      </c>
      <c r="AP21" s="910" t="str">
        <f t="shared" si="4"/>
        <v xml:space="preserve"> </v>
      </c>
    </row>
    <row r="22" spans="1:42" ht="12" customHeight="1" thickBot="1" x14ac:dyDescent="0.25">
      <c r="A22" s="133" t="str">
        <f>'t1'!A22</f>
        <v>COLLABORATORE A T.D. ART. 90 TUEL</v>
      </c>
      <c r="B22" s="199" t="str">
        <f>'t1'!B22</f>
        <v>000096</v>
      </c>
      <c r="C22" s="185">
        <f t="shared" si="0"/>
        <v>0</v>
      </c>
      <c r="D22" s="776">
        <f t="shared" si="12"/>
        <v>0</v>
      </c>
      <c r="E22" s="776">
        <f t="shared" si="9"/>
        <v>0</v>
      </c>
      <c r="F22" s="776">
        <f t="shared" si="10"/>
        <v>0</v>
      </c>
      <c r="G22" s="776">
        <f t="shared" si="13"/>
        <v>0</v>
      </c>
      <c r="H22" s="776">
        <f t="shared" si="14"/>
        <v>0</v>
      </c>
      <c r="I22" s="776">
        <f t="shared" si="15"/>
        <v>0</v>
      </c>
      <c r="J22" s="784">
        <f t="shared" si="16"/>
        <v>0</v>
      </c>
      <c r="K22" s="379">
        <f t="shared" si="5"/>
        <v>0</v>
      </c>
      <c r="L22" s="713">
        <f>'t1'!M22</f>
        <v>0</v>
      </c>
      <c r="AA22" s="185"/>
      <c r="AB22" s="183"/>
      <c r="AC22" s="183"/>
      <c r="AD22" s="183"/>
      <c r="AE22" s="776"/>
      <c r="AF22" s="183"/>
      <c r="AG22" s="183"/>
      <c r="AH22" s="184"/>
      <c r="AI22" s="379">
        <f t="shared" si="6"/>
        <v>0</v>
      </c>
      <c r="AL22" s="3" t="s">
        <v>899</v>
      </c>
      <c r="AM22" s="3" t="s">
        <v>899</v>
      </c>
      <c r="AN22" s="908" t="str">
        <f t="shared" si="2"/>
        <v>OK</v>
      </c>
      <c r="AO22" s="909" t="str">
        <f t="shared" si="3"/>
        <v>OK</v>
      </c>
      <c r="AP22" s="910" t="str">
        <f t="shared" si="4"/>
        <v xml:space="preserve"> </v>
      </c>
    </row>
    <row r="23" spans="1:42" ht="12" customHeight="1" thickTop="1" thickBot="1" x14ac:dyDescent="0.25">
      <c r="A23" s="133" t="str">
        <f>'t1'!A23</f>
        <v>TOTALE</v>
      </c>
      <c r="B23" s="110"/>
      <c r="C23" s="824">
        <f t="shared" ref="C23:K23" si="17">SUM(C6:C22)</f>
        <v>612.9</v>
      </c>
      <c r="D23" s="409">
        <f t="shared" si="17"/>
        <v>1164839</v>
      </c>
      <c r="E23" s="409">
        <f t="shared" si="17"/>
        <v>52</v>
      </c>
      <c r="F23" s="409">
        <f t="shared" si="17"/>
        <v>71264</v>
      </c>
      <c r="G23" s="409">
        <f t="shared" si="17"/>
        <v>12692</v>
      </c>
      <c r="H23" s="409">
        <f t="shared" si="17"/>
        <v>124603</v>
      </c>
      <c r="I23" s="409">
        <f t="shared" si="17"/>
        <v>25110</v>
      </c>
      <c r="J23" s="409">
        <f t="shared" si="17"/>
        <v>1460</v>
      </c>
      <c r="K23" s="410">
        <f t="shared" si="17"/>
        <v>1397100</v>
      </c>
      <c r="AA23" s="446">
        <f t="shared" ref="AA23:AH23" si="18">SUM(AA6:AA22)</f>
        <v>612.9</v>
      </c>
      <c r="AB23" s="409">
        <f t="shared" si="18"/>
        <v>1164839</v>
      </c>
      <c r="AC23" s="409">
        <f t="shared" si="18"/>
        <v>52</v>
      </c>
      <c r="AD23" s="409">
        <f t="shared" si="18"/>
        <v>71264</v>
      </c>
      <c r="AE23" s="409">
        <f t="shared" si="18"/>
        <v>12692</v>
      </c>
      <c r="AF23" s="409">
        <f t="shared" si="18"/>
        <v>124603</v>
      </c>
      <c r="AG23" s="409">
        <f t="shared" si="18"/>
        <v>25110</v>
      </c>
      <c r="AH23" s="409">
        <f t="shared" si="18"/>
        <v>1460</v>
      </c>
      <c r="AI23" s="410">
        <f>(AB23+AC23+AD23+AE23+AF23+AG23)-AH23</f>
        <v>1397100</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zs2TwVjC3V/YboREjkdpLqPmh0XmINA+T0CFswvc5XoMbB8joC32dqlXsV4LBHoZ5is0ZQTSx7xJbWHczt3f7w==" saltValue="z2JgEMj66fjHRpjP2VM+2w==" spinCount="100000" sheet="1" formatColumns="0" selectLockedCells="1"/>
  <mergeCells count="3">
    <mergeCell ref="I2:K2"/>
    <mergeCell ref="AG2:AI2"/>
    <mergeCell ref="AP4:AP5"/>
  </mergeCells>
  <phoneticPr fontId="30" type="noConversion"/>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F6:AH22 AB6:AD22" xr:uid="{00000000-0002-0000-1300-000000000000}">
      <formula1>1</formula1>
      <formula2>999999999999</formula2>
    </dataValidation>
    <dataValidation type="decimal" allowBlank="1" showInputMessage="1" showErrorMessage="1" sqref="AA6:AA22" xr:uid="{00000000-0002-0000-1300-000001000000}">
      <formula1>0</formula1>
      <formula2>99999999</formula2>
    </dataValidation>
  </dataValidations>
  <printOptions horizontalCentered="1" verticalCentered="1"/>
  <pageMargins left="0" right="0" top="0.19685039370078741" bottom="0.15748031496062992" header="0.19685039370078741" footer="0.15748031496062992"/>
  <pageSetup paperSize="9" scale="90" orientation="landscape" horizontalDpi="300"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55"/>
  <sheetViews>
    <sheetView topLeftCell="A132" zoomScaleNormal="100" workbookViewId="0">
      <selection activeCell="F176" sqref="F176"/>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6640625" style="540" customWidth="1"/>
    <col min="8" max="8" width="97.33203125" style="692" customWidth="1"/>
    <col min="9" max="9" width="6.5" style="508" hidden="1" customWidth="1"/>
    <col min="10" max="10" width="11.1640625" style="505" hidden="1" customWidth="1"/>
    <col min="11"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2024</v>
      </c>
      <c r="E2" s="542"/>
      <c r="F2" s="542"/>
      <c r="G2" s="542"/>
      <c r="H2" s="684"/>
      <c r="I2" s="475"/>
    </row>
    <row r="3" spans="1:14" ht="18" customHeight="1" x14ac:dyDescent="0.15">
      <c r="B3" s="467"/>
      <c r="C3" s="467"/>
      <c r="D3" s="467"/>
      <c r="E3" s="467"/>
      <c r="F3" s="467"/>
      <c r="G3" s="467"/>
      <c r="H3" s="685"/>
      <c r="I3" s="475"/>
    </row>
    <row r="4" spans="1:14" hidden="1" x14ac:dyDescent="0.15">
      <c r="B4" s="469"/>
      <c r="C4" s="470"/>
      <c r="D4" s="469"/>
      <c r="E4" s="469"/>
      <c r="F4" s="476" t="s">
        <v>69</v>
      </c>
      <c r="G4" s="469"/>
      <c r="H4" s="685"/>
      <c r="I4" s="475"/>
    </row>
    <row r="5" spans="1:14" ht="15" hidden="1" customHeight="1" x14ac:dyDescent="0.15">
      <c r="B5" s="469"/>
      <c r="C5" s="470"/>
      <c r="D5" s="469"/>
      <c r="E5" s="469"/>
      <c r="F5" s="479"/>
      <c r="G5" s="469"/>
      <c r="H5" s="685"/>
      <c r="I5" s="475"/>
    </row>
    <row r="6" spans="1:14" ht="15" hidden="1" customHeight="1" x14ac:dyDescent="0.15">
      <c r="A6" s="539" t="s">
        <v>290</v>
      </c>
      <c r="B6" s="471" t="s">
        <v>338</v>
      </c>
      <c r="C6" s="543"/>
      <c r="F6" s="478"/>
      <c r="H6" s="685"/>
      <c r="I6" s="475"/>
    </row>
    <row r="7" spans="1:14" ht="1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hidden="1" customHeight="1" x14ac:dyDescent="0.15">
      <c r="B10" s="469"/>
      <c r="C10" s="470"/>
      <c r="D10" s="469"/>
      <c r="E10" s="469"/>
      <c r="F10" s="476" t="s">
        <v>272</v>
      </c>
      <c r="G10" s="476" t="s">
        <v>273</v>
      </c>
      <c r="H10" s="685"/>
      <c r="I10" s="475"/>
    </row>
    <row r="11" spans="1:14" ht="20.25" hidden="1" customHeight="1" x14ac:dyDescent="0.15">
      <c r="A11" s="539" t="s">
        <v>297</v>
      </c>
      <c r="B11" s="472" t="s">
        <v>337</v>
      </c>
      <c r="C11" s="470"/>
      <c r="D11" s="469"/>
      <c r="E11" s="469"/>
      <c r="F11" s="451"/>
      <c r="G11" s="451"/>
      <c r="H11" s="596" t="str">
        <f>IF(I11=0,"RISPOSTA OBBLIGATORIA","")</f>
        <v>RISPOSTA OBBLIGATORIA</v>
      </c>
      <c r="I11" s="475">
        <v>0</v>
      </c>
      <c r="N11" s="507"/>
    </row>
    <row r="12" spans="1:14" ht="15" hidden="1" customHeight="1" x14ac:dyDescent="0.15">
      <c r="A12" s="480"/>
      <c r="B12" s="480"/>
      <c r="C12" s="480"/>
      <c r="D12" s="480"/>
      <c r="E12" s="480"/>
      <c r="F12" s="480"/>
      <c r="G12" s="480"/>
      <c r="H12" s="687"/>
      <c r="I12" s="414"/>
    </row>
    <row r="13" spans="1:14" ht="15" customHeight="1" x14ac:dyDescent="0.15">
      <c r="F13" s="476" t="s">
        <v>272</v>
      </c>
      <c r="G13" s="476" t="s">
        <v>273</v>
      </c>
      <c r="H13" s="685"/>
      <c r="I13" s="475"/>
    </row>
    <row r="14" spans="1:14" ht="30.75" customHeight="1" x14ac:dyDescent="0.15">
      <c r="A14" s="539" t="s">
        <v>298</v>
      </c>
      <c r="B14" s="1601" t="s">
        <v>409</v>
      </c>
      <c r="C14" s="1601"/>
      <c r="D14" s="1601"/>
      <c r="E14" s="1602"/>
      <c r="F14" s="958"/>
      <c r="G14" s="958"/>
      <c r="H14" s="596" t="str">
        <f>IF(I14=0,"RISPOSTA OBBLIGATORIA","")</f>
        <v>RISPOSTA OBBLIGATORIA</v>
      </c>
      <c r="I14" s="475">
        <v>0</v>
      </c>
      <c r="J14" s="505" t="str">
        <f>IF(I14=1,"VERO",IF(I14=2,"FALSO",""))</f>
        <v/>
      </c>
    </row>
    <row r="15" spans="1:14" ht="15" customHeight="1" x14ac:dyDescent="0.15">
      <c r="F15" s="959"/>
      <c r="G15" s="959"/>
      <c r="H15" s="685"/>
      <c r="I15" s="475"/>
    </row>
    <row r="16" spans="1:14" ht="20.25" hidden="1" customHeight="1" x14ac:dyDescent="0.15">
      <c r="F16" s="479"/>
      <c r="G16" s="479"/>
      <c r="H16" s="685"/>
      <c r="I16" s="475"/>
      <c r="N16" s="507"/>
    </row>
    <row r="17" spans="1:14" ht="15" hidden="1" customHeight="1" x14ac:dyDescent="0.15">
      <c r="H17" s="685"/>
      <c r="I17" s="475"/>
    </row>
    <row r="18" spans="1:14" ht="43.5" customHeight="1" x14ac:dyDescent="0.85">
      <c r="A18" s="539" t="s">
        <v>292</v>
      </c>
      <c r="B18" s="1617" t="s">
        <v>741</v>
      </c>
      <c r="C18" s="1620"/>
      <c r="D18" s="1620"/>
      <c r="E18" s="1620"/>
      <c r="F18" s="886" t="s">
        <v>650</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1" t="s">
        <v>1093</v>
      </c>
      <c r="C20" s="1620"/>
      <c r="D20" s="1620"/>
      <c r="E20" s="1620"/>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31.5" customHeight="1" x14ac:dyDescent="0.25">
      <c r="A22" s="539" t="s">
        <v>296</v>
      </c>
      <c r="B22" s="1622" t="s">
        <v>759</v>
      </c>
      <c r="C22" s="1623"/>
      <c r="D22" s="1623"/>
      <c r="E22" s="1623"/>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20.25" customHeight="1" x14ac:dyDescent="0.25">
      <c r="A24" s="539" t="s">
        <v>967</v>
      </c>
      <c r="B24" s="172" t="s">
        <v>735</v>
      </c>
      <c r="C24" s="172"/>
      <c r="D24" s="172"/>
      <c r="H24" s="685"/>
      <c r="N24" s="507"/>
    </row>
    <row r="25" spans="1:14" ht="28.35" customHeight="1" x14ac:dyDescent="0.15">
      <c r="B25" s="960" t="s">
        <v>742</v>
      </c>
      <c r="C25" s="1601" t="s">
        <v>736</v>
      </c>
      <c r="D25" s="1601"/>
      <c r="E25" s="1602"/>
      <c r="F25" s="451"/>
      <c r="G25" s="451"/>
      <c r="H25" s="769"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15">
      <c r="B26" s="960" t="s">
        <v>743</v>
      </c>
      <c r="C26" s="1601" t="s">
        <v>737</v>
      </c>
      <c r="D26" s="1601"/>
      <c r="E26" s="1602"/>
      <c r="F26" s="451"/>
      <c r="G26" s="451"/>
      <c r="H26" s="961"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15">
      <c r="C27" s="570"/>
      <c r="D27" s="1624"/>
      <c r="E27" s="1618"/>
      <c r="G27"/>
      <c r="H27" s="962"/>
      <c r="I27" s="475"/>
    </row>
    <row r="28" spans="1:14" ht="15" hidden="1" customHeight="1" x14ac:dyDescent="0.15">
      <c r="C28" s="570"/>
      <c r="D28" s="570"/>
      <c r="E28" s="956"/>
      <c r="G28"/>
      <c r="H28" s="962"/>
      <c r="I28" s="475"/>
    </row>
    <row r="29" spans="1:14" ht="15" hidden="1" customHeight="1" x14ac:dyDescent="0.15">
      <c r="C29" s="570"/>
      <c r="D29" s="570"/>
      <c r="E29" s="956"/>
      <c r="G29"/>
      <c r="H29" s="962"/>
      <c r="I29" s="475"/>
    </row>
    <row r="30" spans="1:14" ht="15" hidden="1" customHeight="1" x14ac:dyDescent="0.15">
      <c r="C30" s="570"/>
      <c r="D30" s="570"/>
      <c r="E30" s="956"/>
      <c r="G30"/>
      <c r="H30" s="962"/>
      <c r="I30" s="475"/>
    </row>
    <row r="31" spans="1:14" ht="15" customHeight="1" x14ac:dyDescent="0.15">
      <c r="F31" s="476" t="s">
        <v>272</v>
      </c>
      <c r="G31" s="476" t="s">
        <v>273</v>
      </c>
      <c r="H31" s="685"/>
      <c r="I31" s="475"/>
    </row>
    <row r="32" spans="1:14" ht="32.25" customHeight="1" x14ac:dyDescent="0.15">
      <c r="A32" s="954" t="s">
        <v>299</v>
      </c>
      <c r="B32" s="1609" t="s">
        <v>2</v>
      </c>
      <c r="C32" s="1609"/>
      <c r="D32" s="1609"/>
      <c r="E32" s="1610"/>
      <c r="F32" s="451"/>
      <c r="G32" s="451"/>
      <c r="H32" s="596" t="str">
        <f>IF(I32=0,"RISPOSTA OBBLIGATORIA","")</f>
        <v>RISPOSTA OBBLIGATORIA</v>
      </c>
      <c r="I32" s="475"/>
      <c r="J32" s="505" t="str">
        <f>IF(I32=1,"VERO",IF(I32=2,"FALSO",""))</f>
        <v/>
      </c>
      <c r="N32" s="507"/>
    </row>
    <row r="33" spans="1:14" ht="15" customHeight="1" x14ac:dyDescent="0.15">
      <c r="H33" s="685"/>
      <c r="I33" s="475"/>
    </row>
    <row r="34" spans="1:14" ht="31.35" customHeight="1" x14ac:dyDescent="0.15">
      <c r="A34" s="954" t="s">
        <v>332</v>
      </c>
      <c r="B34" s="1605" t="s">
        <v>359</v>
      </c>
      <c r="C34" s="1605"/>
      <c r="D34" s="1605"/>
      <c r="E34" s="1606"/>
      <c r="F34" s="451"/>
      <c r="G34" s="451"/>
      <c r="H34" s="596" t="str">
        <f>IF(I34=0,"RISPOSTA OBBLIGATORIA","")</f>
        <v>RISPOSTA OBBLIGATORIA</v>
      </c>
      <c r="I34" s="475"/>
      <c r="J34" s="505" t="str">
        <f>IF(I34=1,"VERO",IF(I34=2,"FALSO",""))</f>
        <v/>
      </c>
      <c r="N34" s="507"/>
    </row>
    <row r="35" spans="1:14" ht="15" customHeight="1" x14ac:dyDescent="0.15">
      <c r="H35" s="685"/>
      <c r="I35" s="475"/>
    </row>
    <row r="36" spans="1:14" ht="15" hidden="1" customHeight="1" x14ac:dyDescent="0.15">
      <c r="F36" s="963"/>
      <c r="H36" s="685"/>
      <c r="I36" s="475"/>
    </row>
    <row r="37" spans="1:14" ht="33" hidden="1" customHeight="1" x14ac:dyDescent="0.15">
      <c r="A37" s="954"/>
      <c r="B37" s="1593"/>
      <c r="C37" s="1625"/>
      <c r="D37" s="1625"/>
      <c r="E37" s="1626"/>
      <c r="F37" s="964"/>
      <c r="G37" s="1603"/>
      <c r="H37" s="1604"/>
      <c r="I37" s="475"/>
    </row>
    <row r="38" spans="1:14" ht="15" hidden="1" customHeight="1" x14ac:dyDescent="0.15">
      <c r="H38" s="685"/>
      <c r="I38" s="475"/>
    </row>
    <row r="39" spans="1:14" ht="15" hidden="1" customHeight="1" x14ac:dyDescent="0.15">
      <c r="F39" s="476"/>
      <c r="G39" s="476"/>
      <c r="H39" s="685"/>
      <c r="I39" s="509"/>
    </row>
    <row r="40" spans="1:14" ht="42.6" hidden="1" customHeight="1" x14ac:dyDescent="0.15">
      <c r="B40" s="1601"/>
      <c r="C40" s="1601"/>
      <c r="D40" s="1601"/>
      <c r="E40" s="1602"/>
      <c r="F40" s="587"/>
      <c r="G40" s="586"/>
      <c r="H40" s="769"/>
      <c r="I40" s="475"/>
    </row>
    <row r="41" spans="1:14" ht="15" hidden="1" customHeight="1" x14ac:dyDescent="0.15">
      <c r="H41" s="685"/>
      <c r="I41" s="475"/>
    </row>
    <row r="42" spans="1:14" ht="30" customHeight="1" x14ac:dyDescent="0.15">
      <c r="A42" s="954" t="s">
        <v>350</v>
      </c>
      <c r="B42" s="1601" t="s">
        <v>760</v>
      </c>
      <c r="C42" s="1601"/>
      <c r="D42" s="1601"/>
      <c r="E42" s="1602"/>
      <c r="F42" s="478">
        <v>0</v>
      </c>
      <c r="G42" s="1603" t="str">
        <f>IF(F42="","RISPOSTA OBBLIGATORIA","")</f>
        <v/>
      </c>
      <c r="H42" s="1604"/>
      <c r="I42" s="311">
        <f>F42</f>
        <v>0</v>
      </c>
    </row>
    <row r="43" spans="1:14" ht="15" customHeight="1" x14ac:dyDescent="0.15">
      <c r="H43" s="685"/>
      <c r="I43" s="475"/>
    </row>
    <row r="44" spans="1:14" ht="28.5" customHeight="1" x14ac:dyDescent="0.15">
      <c r="A44" s="954" t="s">
        <v>351</v>
      </c>
      <c r="B44" s="1617" t="s">
        <v>411</v>
      </c>
      <c r="C44" s="1618"/>
      <c r="D44" s="1618"/>
      <c r="E44" s="1619"/>
      <c r="F44" s="478">
        <v>0</v>
      </c>
      <c r="G44" s="1603" t="str">
        <f>IF(F44="","RISPOSTA OBBLIGATORIA","")</f>
        <v/>
      </c>
      <c r="H44" s="1604"/>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1" t="s">
        <v>761</v>
      </c>
      <c r="C47" s="1601"/>
      <c r="D47" s="1601"/>
      <c r="E47" s="1602"/>
      <c r="F47" s="587"/>
      <c r="G47" s="586"/>
      <c r="H47" s="596" t="str">
        <f>IF(I47=0,"RISPOSTA OBBLIGATORIA","")</f>
        <v>RISPOSTA OBBLIGATORIA</v>
      </c>
      <c r="I47" s="475">
        <v>0</v>
      </c>
      <c r="J47" s="505" t="str">
        <f>IF(I47=1,"VERO",IF(I47=2,"FALSO",""))</f>
        <v/>
      </c>
    </row>
    <row r="48" spans="1:14" ht="23.1" customHeight="1" x14ac:dyDescent="0.15">
      <c r="B48" s="694"/>
      <c r="C48" s="503" t="s">
        <v>733</v>
      </c>
      <c r="D48" s="694"/>
      <c r="E48" s="694"/>
      <c r="F48" s="588"/>
      <c r="G48" s="585"/>
      <c r="H48" s="690"/>
      <c r="I48" s="475"/>
    </row>
    <row r="49" spans="1:10" ht="40.35" customHeight="1" x14ac:dyDescent="0.15">
      <c r="B49" s="546">
        <v>23</v>
      </c>
      <c r="C49" s="1601" t="s">
        <v>762</v>
      </c>
      <c r="D49" s="1601"/>
      <c r="E49" s="160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734</v>
      </c>
      <c r="B52" s="1601" t="s">
        <v>763</v>
      </c>
      <c r="C52" s="1601"/>
      <c r="D52" s="1601"/>
      <c r="E52" s="1602"/>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s="965" customFormat="1" ht="15" hidden="1" customHeight="1" x14ac:dyDescent="0.15">
      <c r="A54" s="584"/>
      <c r="B54" s="643"/>
      <c r="C54" s="643"/>
      <c r="D54" s="643"/>
      <c r="E54" s="643"/>
      <c r="F54" s="920" t="s">
        <v>410</v>
      </c>
      <c r="G54" s="643"/>
      <c r="H54" s="921"/>
      <c r="I54" s="974"/>
    </row>
    <row r="55" spans="1:10" s="965" customFormat="1" ht="30" hidden="1" customHeight="1" x14ac:dyDescent="0.15">
      <c r="A55" s="584" t="s">
        <v>16</v>
      </c>
      <c r="B55" s="1615" t="s">
        <v>17</v>
      </c>
      <c r="C55" s="1615"/>
      <c r="D55" s="1615"/>
      <c r="E55" s="1616"/>
      <c r="F55" s="980">
        <v>0</v>
      </c>
      <c r="G55" s="1603" t="str">
        <f>IF(F55="","RISPOSTA OBBLIGATORIA","")</f>
        <v/>
      </c>
      <c r="H55" s="1611"/>
      <c r="I55" s="974"/>
    </row>
    <row r="56" spans="1:10" s="965" customFormat="1" ht="15" hidden="1" customHeight="1" x14ac:dyDescent="0.15">
      <c r="A56" s="584"/>
      <c r="B56" s="986"/>
      <c r="C56" s="986"/>
      <c r="D56" s="986"/>
      <c r="E56" s="986"/>
      <c r="F56" s="643"/>
      <c r="G56" s="643"/>
      <c r="H56" s="921"/>
      <c r="I56" s="974"/>
    </row>
    <row r="57" spans="1:10" s="965" customFormat="1" ht="15" hidden="1" customHeight="1" x14ac:dyDescent="0.15">
      <c r="A57" s="584"/>
      <c r="B57" s="986"/>
      <c r="C57" s="986"/>
      <c r="D57" s="986"/>
      <c r="E57" s="986"/>
      <c r="F57" s="920" t="s">
        <v>410</v>
      </c>
      <c r="G57" s="643"/>
      <c r="H57" s="921"/>
      <c r="I57" s="974"/>
    </row>
    <row r="58" spans="1:10" s="965" customFormat="1" ht="30" hidden="1" customHeight="1" x14ac:dyDescent="0.15">
      <c r="A58" s="584" t="s">
        <v>18</v>
      </c>
      <c r="B58" s="1615" t="s">
        <v>21</v>
      </c>
      <c r="C58" s="1615"/>
      <c r="D58" s="1615"/>
      <c r="E58" s="1616"/>
      <c r="F58" s="980">
        <v>0</v>
      </c>
      <c r="G58" s="1603" t="str">
        <f>IF(F58="","RISPOSTA OBBLIGATORIA","")</f>
        <v/>
      </c>
      <c r="H58" s="1611"/>
      <c r="I58" s="974"/>
    </row>
    <row r="59" spans="1:10" s="965" customFormat="1" ht="15" hidden="1" customHeight="1" x14ac:dyDescent="0.15">
      <c r="A59" s="584"/>
      <c r="B59" s="986"/>
      <c r="C59" s="986"/>
      <c r="D59" s="986"/>
      <c r="E59" s="986"/>
      <c r="F59" s="643"/>
      <c r="G59" s="643"/>
      <c r="H59" s="921"/>
      <c r="I59" s="974"/>
    </row>
    <row r="60" spans="1:10" s="965" customFormat="1" ht="15" hidden="1" customHeight="1" x14ac:dyDescent="0.15">
      <c r="A60" s="584"/>
      <c r="B60" s="986"/>
      <c r="C60" s="986"/>
      <c r="D60" s="986"/>
      <c r="E60" s="986"/>
      <c r="F60" s="920" t="s">
        <v>410</v>
      </c>
      <c r="G60" s="643"/>
      <c r="H60" s="921"/>
      <c r="I60" s="974"/>
    </row>
    <row r="61" spans="1:10" s="965" customFormat="1" ht="30" hidden="1" customHeight="1" x14ac:dyDescent="0.15">
      <c r="A61" s="584" t="s">
        <v>20</v>
      </c>
      <c r="B61" s="1615" t="s">
        <v>19</v>
      </c>
      <c r="C61" s="1615"/>
      <c r="D61" s="1615"/>
      <c r="E61" s="1616"/>
      <c r="F61" s="980">
        <v>0</v>
      </c>
      <c r="G61" s="1603" t="str">
        <f>IF(F61="","RISPOSTA OBBLIGATORIA","")</f>
        <v/>
      </c>
      <c r="H61" s="1611"/>
      <c r="I61" s="974"/>
    </row>
    <row r="62" spans="1:10" s="965" customFormat="1" ht="15" customHeight="1" x14ac:dyDescent="0.15">
      <c r="A62" s="584"/>
      <c r="B62" s="694"/>
      <c r="C62" s="694"/>
      <c r="D62" s="694"/>
      <c r="E62" s="694"/>
      <c r="F62" s="987"/>
      <c r="G62" s="585"/>
      <c r="H62" s="690"/>
      <c r="I62" s="974"/>
    </row>
    <row r="63" spans="1:10" ht="15" customHeight="1" x14ac:dyDescent="0.15">
      <c r="F63" s="476" t="s">
        <v>272</v>
      </c>
      <c r="G63" s="476" t="s">
        <v>273</v>
      </c>
      <c r="H63" s="685"/>
      <c r="I63" s="509"/>
    </row>
    <row r="64" spans="1:10" ht="30" customHeight="1" x14ac:dyDescent="0.15">
      <c r="A64" s="825" t="s">
        <v>486</v>
      </c>
      <c r="B64" s="1601" t="s">
        <v>764</v>
      </c>
      <c r="C64" s="1601"/>
      <c r="D64" s="1601"/>
      <c r="E64" s="1602"/>
      <c r="F64" s="587"/>
      <c r="G64" s="586"/>
      <c r="H64" s="596" t="str">
        <f>IF(I64=0,"RISPOSTA OBBLIGATORIA","")</f>
        <v>RISPOSTA OBBLIGATORIA</v>
      </c>
      <c r="I64" s="475">
        <v>0</v>
      </c>
      <c r="J64" s="505" t="str">
        <f>IF(I64=1,"VERO",IF(I64=2,"FALSO",""))</f>
        <v/>
      </c>
    </row>
    <row r="65" spans="1:44" ht="20.25" customHeight="1" x14ac:dyDescent="0.15">
      <c r="A65" s="584"/>
      <c r="B65" s="694"/>
      <c r="C65" s="503" t="s">
        <v>488</v>
      </c>
      <c r="D65" s="694"/>
      <c r="E65" s="694"/>
      <c r="F65" s="588"/>
      <c r="G65" s="585"/>
      <c r="H65" s="690"/>
      <c r="I65" s="475"/>
    </row>
    <row r="66" spans="1:44" ht="15" customHeight="1" x14ac:dyDescent="0.15">
      <c r="F66" s="476" t="s">
        <v>487</v>
      </c>
      <c r="H66" s="685"/>
      <c r="I66" s="475"/>
    </row>
    <row r="67" spans="1:44" ht="30" customHeight="1" x14ac:dyDescent="0.15">
      <c r="A67" s="584"/>
      <c r="B67" s="540">
        <v>29</v>
      </c>
      <c r="C67" s="1601" t="s">
        <v>497</v>
      </c>
      <c r="D67" s="1601"/>
      <c r="E67" s="1602"/>
      <c r="F67" s="478">
        <v>0</v>
      </c>
      <c r="G67" s="1612" t="str">
        <f>IF($I$64=1,IF(($F$67+$F$70)=0,"RISPONDERE OBBLIGATORIAMENTE ALLA DOMANDA 29 E/O 30"," "),IF(AND($I$64=2,F67&gt;0),"LA RISPOSTA DATA IN QUESTA SEZIONE NON VERRA' CONSIDERATA",IF(F67&gt;0,"RISPONDERE ALLA DOMANDA 28"," ")))</f>
        <v xml:space="preserve"> </v>
      </c>
      <c r="H67" s="1613"/>
      <c r="I67" s="311">
        <f>F67</f>
        <v>0</v>
      </c>
    </row>
    <row r="68" spans="1:44" ht="15" customHeight="1" x14ac:dyDescent="0.15">
      <c r="A68" s="584"/>
      <c r="B68" s="694"/>
      <c r="C68" s="694"/>
      <c r="D68" s="694"/>
      <c r="E68" s="694"/>
      <c r="F68" s="588"/>
      <c r="G68" s="585"/>
      <c r="H68" s="690"/>
      <c r="I68" s="475"/>
    </row>
    <row r="69" spans="1:44" ht="15" customHeight="1" x14ac:dyDescent="0.15">
      <c r="F69" s="476" t="s">
        <v>487</v>
      </c>
      <c r="H69" s="685"/>
      <c r="I69" s="475"/>
    </row>
    <row r="70" spans="1:44" ht="30" customHeight="1" x14ac:dyDescent="0.15">
      <c r="A70" s="584"/>
      <c r="B70" s="540">
        <v>30</v>
      </c>
      <c r="C70" s="1601" t="s">
        <v>498</v>
      </c>
      <c r="D70" s="1601"/>
      <c r="E70" s="1602"/>
      <c r="F70" s="478">
        <v>0</v>
      </c>
      <c r="G70" s="1612" t="str">
        <f>IF($I$64=1,IF(($F$67+$F$70)=0,"RISPONDERE OBBLIGATORIAMENTE ALLA DOMANDA 29 E/O 30"," "),IF(AND($I$64=2,F70&gt;0),"LA RISPOSTA DATA IN QUESTA SEZIONE NON VERRA' CONSIDERATA",IF(F70&gt;0,"RISPONDERE ALLA DOMANDA 28"," ")))</f>
        <v xml:space="preserve"> </v>
      </c>
      <c r="H70" s="1613"/>
      <c r="I70" s="311">
        <f>F70</f>
        <v>0</v>
      </c>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row>
    <row r="71" spans="1:44" x14ac:dyDescent="0.15">
      <c r="H71" s="68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c r="AP71" s="965"/>
      <c r="AQ71" s="965"/>
      <c r="AR71" s="965"/>
    </row>
    <row r="72" spans="1:44" ht="15" customHeight="1" x14ac:dyDescent="0.15">
      <c r="F72" s="476" t="s">
        <v>272</v>
      </c>
      <c r="G72" s="476" t="s">
        <v>273</v>
      </c>
      <c r="H72" s="685"/>
      <c r="I72" s="509"/>
    </row>
    <row r="73" spans="1:44" ht="31.35" customHeight="1" x14ac:dyDescent="0.15">
      <c r="A73" s="539" t="s">
        <v>575</v>
      </c>
      <c r="B73" s="1601" t="s">
        <v>973</v>
      </c>
      <c r="C73" s="1601"/>
      <c r="D73" s="1601"/>
      <c r="E73" s="1602"/>
      <c r="F73" s="587"/>
      <c r="G73" s="586"/>
      <c r="H73" s="596" t="str">
        <f>IF(I73=0,"RISPOSTA OBBLIGATORIA","")</f>
        <v>RISPOSTA OBBLIGATORIA</v>
      </c>
      <c r="I73" s="475">
        <v>0</v>
      </c>
      <c r="J73" s="505" t="str">
        <f>IF(I73=1,"VERO",IF(I73=2,"FALSO",""))</f>
        <v/>
      </c>
    </row>
    <row r="74" spans="1:44" ht="15" customHeight="1" x14ac:dyDescent="0.15">
      <c r="B74" s="694"/>
      <c r="C74" s="503"/>
      <c r="D74" s="503"/>
      <c r="E74" s="694"/>
      <c r="F74" s="588"/>
      <c r="G74" s="585"/>
      <c r="H74" s="690"/>
      <c r="I74" s="475"/>
    </row>
    <row r="75" spans="1:44" ht="15" customHeight="1" x14ac:dyDescent="0.15">
      <c r="B75" s="694"/>
      <c r="C75" s="503"/>
      <c r="D75" s="503"/>
      <c r="E75" s="694"/>
      <c r="F75" s="476" t="s">
        <v>69</v>
      </c>
      <c r="G75" s="585"/>
      <c r="H75" s="690"/>
      <c r="I75" s="475"/>
    </row>
    <row r="76" spans="1:44" ht="25.35" customHeight="1" x14ac:dyDescent="0.15">
      <c r="B76" s="540">
        <v>32</v>
      </c>
      <c r="C76" s="1601" t="s">
        <v>972</v>
      </c>
      <c r="D76" s="1601"/>
      <c r="E76" s="1602"/>
      <c r="F76" s="938"/>
      <c r="G76" s="585"/>
      <c r="H76" s="966"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0</v>
      </c>
    </row>
    <row r="77" spans="1:44" ht="15" customHeight="1" x14ac:dyDescent="0.15">
      <c r="B77" s="546"/>
      <c r="C77" s="503"/>
      <c r="D77" s="503"/>
      <c r="E77" s="694"/>
      <c r="F77" s="588"/>
      <c r="G77" s="585"/>
      <c r="H77" s="690"/>
      <c r="I77" s="475"/>
    </row>
    <row r="78" spans="1:44" ht="15" customHeight="1" x14ac:dyDescent="0.15">
      <c r="B78" s="546"/>
      <c r="C78" s="503"/>
      <c r="D78" s="503"/>
      <c r="E78" s="694"/>
      <c r="F78" s="476" t="s">
        <v>272</v>
      </c>
      <c r="G78" s="476" t="s">
        <v>273</v>
      </c>
      <c r="H78" s="967" t="str">
        <f t="array" ref="H78">IF(AND('t3'!O6:P8=0,$I$79=1),"CONTROLLARE SEGRETARI 'OUT' NELLA TABELLA 3",IF(AND('t3'!G6:H8=0,$I$79=2),"CONTROLLARE SEGRETARI 'IN' NELLA TABELLA 3"," "))</f>
        <v xml:space="preserve"> </v>
      </c>
      <c r="I78" s="475"/>
    </row>
    <row r="79" spans="1:44" ht="31.35" customHeight="1" x14ac:dyDescent="0.15">
      <c r="B79" s="540">
        <v>33</v>
      </c>
      <c r="C79" s="1601" t="s">
        <v>974</v>
      </c>
      <c r="D79" s="1601"/>
      <c r="E79" s="1602"/>
      <c r="F79" s="587"/>
      <c r="G79" s="586"/>
      <c r="H79" s="968"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0</v>
      </c>
      <c r="J79" s="505" t="str">
        <f>IF(I79=1,"VERO",IF(I79=2,"FALSO",""))</f>
        <v/>
      </c>
    </row>
    <row r="80" spans="1:44" ht="15" customHeight="1" x14ac:dyDescent="0.15">
      <c r="C80" s="570"/>
      <c r="D80" s="570"/>
      <c r="E80" s="956"/>
      <c r="G80" s="880"/>
      <c r="H80" s="969"/>
      <c r="I80" s="475"/>
    </row>
    <row r="81" spans="1:44" ht="15" customHeight="1" x14ac:dyDescent="0.15">
      <c r="C81" s="1614"/>
      <c r="D81" s="1614"/>
      <c r="F81" s="476" t="s">
        <v>968</v>
      </c>
      <c r="H81" s="685"/>
      <c r="I81" s="475"/>
    </row>
    <row r="82" spans="1:44" ht="53.1" customHeight="1" x14ac:dyDescent="0.15">
      <c r="A82" s="584"/>
      <c r="B82" s="540">
        <v>34</v>
      </c>
      <c r="C82" s="1601" t="s">
        <v>971</v>
      </c>
      <c r="D82" s="1601"/>
      <c r="E82" s="1602"/>
      <c r="F82" s="937"/>
      <c r="G82" s="970"/>
      <c r="H82" s="968"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0</v>
      </c>
    </row>
    <row r="83" spans="1:44" ht="15" hidden="1" customHeight="1" x14ac:dyDescent="0.15">
      <c r="H83" s="685"/>
      <c r="I83" s="475"/>
    </row>
    <row r="84" spans="1:44" hidden="1" x14ac:dyDescent="0.15">
      <c r="H84" s="685"/>
      <c r="I84" s="47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965"/>
      <c r="AN84" s="965"/>
      <c r="AO84" s="965"/>
      <c r="AP84" s="965"/>
      <c r="AQ84" s="965"/>
      <c r="AR84" s="965"/>
    </row>
    <row r="85" spans="1:44" hidden="1" x14ac:dyDescent="0.15">
      <c r="H85" s="685"/>
      <c r="I85" s="47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row>
    <row r="86" spans="1:44" hidden="1" x14ac:dyDescent="0.15">
      <c r="H86" s="685"/>
      <c r="I86" s="47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row>
    <row r="87" spans="1:44" hidden="1" x14ac:dyDescent="0.15">
      <c r="H87" s="685"/>
      <c r="I87" s="47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row>
    <row r="88" spans="1:44" ht="15" hidden="1" customHeight="1" x14ac:dyDescent="0.15">
      <c r="B88" s="469"/>
      <c r="C88" s="469"/>
      <c r="D88" s="469"/>
      <c r="E88" s="469"/>
      <c r="F88" s="469"/>
      <c r="G88" s="469"/>
      <c r="H88" s="686"/>
      <c r="I88" s="414"/>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c r="AL88" s="965"/>
      <c r="AM88" s="965"/>
      <c r="AN88" s="965"/>
      <c r="AO88" s="965"/>
      <c r="AP88" s="965"/>
      <c r="AQ88" s="965"/>
      <c r="AR88" s="965"/>
    </row>
    <row r="89" spans="1:44" ht="15" hidden="1" customHeight="1" x14ac:dyDescent="0.15">
      <c r="B89" s="469"/>
      <c r="C89" s="469"/>
      <c r="D89" s="469"/>
      <c r="E89" s="469"/>
      <c r="F89" s="469"/>
      <c r="G89" s="469"/>
      <c r="H89" s="686"/>
      <c r="I89" s="414"/>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row>
    <row r="90" spans="1:44" ht="15" hidden="1" customHeight="1" x14ac:dyDescent="0.15">
      <c r="B90" s="469"/>
      <c r="C90" s="469"/>
      <c r="D90" s="469"/>
      <c r="E90" s="469"/>
      <c r="F90" s="469"/>
      <c r="G90" s="469"/>
      <c r="H90" s="686"/>
      <c r="I90" s="414"/>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row>
    <row r="91" spans="1:44" ht="15" hidden="1" customHeight="1" x14ac:dyDescent="0.15">
      <c r="B91" s="469"/>
      <c r="C91" s="469"/>
      <c r="D91" s="469"/>
      <c r="E91" s="469"/>
      <c r="F91" s="469"/>
      <c r="G91" s="469"/>
      <c r="H91" s="686"/>
      <c r="I91" s="414"/>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row>
    <row r="92" spans="1:44" ht="15" hidden="1" customHeight="1" x14ac:dyDescent="0.15">
      <c r="B92" s="469"/>
      <c r="C92" s="469"/>
      <c r="D92" s="469"/>
      <c r="E92" s="469"/>
      <c r="F92" s="469"/>
      <c r="G92" s="469"/>
      <c r="H92" s="686"/>
      <c r="I92" s="414"/>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c r="AL92" s="965"/>
      <c r="AM92" s="965"/>
      <c r="AN92" s="965"/>
      <c r="AO92" s="965"/>
      <c r="AP92" s="965"/>
      <c r="AQ92" s="965"/>
      <c r="AR92" s="965"/>
    </row>
    <row r="93" spans="1:44" ht="15" hidden="1" customHeight="1" x14ac:dyDescent="0.15">
      <c r="B93" s="469"/>
      <c r="C93" s="469"/>
      <c r="D93" s="469"/>
      <c r="E93" s="469"/>
      <c r="F93" s="469"/>
      <c r="G93" s="469"/>
      <c r="H93" s="686"/>
      <c r="I93" s="414"/>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c r="AL93" s="965"/>
      <c r="AM93" s="965"/>
      <c r="AN93" s="965"/>
      <c r="AO93" s="965"/>
      <c r="AP93" s="965"/>
      <c r="AQ93" s="965"/>
      <c r="AR93" s="965"/>
    </row>
    <row r="94" spans="1:44" ht="15" hidden="1" customHeight="1" x14ac:dyDescent="0.15">
      <c r="B94" s="469"/>
      <c r="C94" s="469"/>
      <c r="D94" s="469"/>
      <c r="E94" s="469"/>
      <c r="F94" s="469"/>
      <c r="G94" s="469"/>
      <c r="H94" s="686"/>
      <c r="I94" s="414"/>
      <c r="L94" s="965"/>
      <c r="M94" s="965"/>
      <c r="N94" s="965"/>
      <c r="O94" s="965"/>
      <c r="P94" s="965"/>
      <c r="Q94" s="965"/>
      <c r="R94" s="965"/>
      <c r="S94" s="965"/>
      <c r="T94" s="965"/>
      <c r="U94" s="965"/>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row>
    <row r="95" spans="1:44" ht="15" hidden="1" customHeight="1" x14ac:dyDescent="0.15">
      <c r="B95" s="469"/>
      <c r="C95" s="469"/>
      <c r="D95" s="469"/>
      <c r="E95" s="469"/>
      <c r="F95" s="469"/>
      <c r="G95" s="469"/>
      <c r="H95" s="686"/>
      <c r="I95" s="414"/>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c r="AL95" s="965"/>
      <c r="AM95" s="965"/>
      <c r="AN95" s="965"/>
      <c r="AO95" s="965"/>
      <c r="AP95" s="965"/>
      <c r="AQ95" s="965"/>
      <c r="AR95" s="965"/>
    </row>
    <row r="96" spans="1:44" ht="15" hidden="1" customHeight="1" x14ac:dyDescent="0.15">
      <c r="B96" s="469"/>
      <c r="C96" s="469"/>
      <c r="D96" s="469"/>
      <c r="E96" s="469"/>
      <c r="F96" s="469"/>
      <c r="G96" s="469"/>
      <c r="H96" s="686"/>
      <c r="I96" s="414"/>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965"/>
      <c r="AM96" s="965"/>
      <c r="AN96" s="965"/>
      <c r="AO96" s="965"/>
      <c r="AP96" s="965"/>
      <c r="AQ96" s="965"/>
      <c r="AR96" s="965"/>
    </row>
    <row r="97" spans="1:44" ht="15" hidden="1" customHeight="1" x14ac:dyDescent="0.15">
      <c r="B97" s="469"/>
      <c r="C97" s="469"/>
      <c r="D97" s="469"/>
      <c r="E97" s="469"/>
      <c r="F97" s="469"/>
      <c r="G97" s="469"/>
      <c r="H97" s="686"/>
      <c r="I97" s="414"/>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row>
    <row r="98" spans="1:44" ht="15" hidden="1" customHeight="1" x14ac:dyDescent="0.15">
      <c r="B98" s="469"/>
      <c r="C98" s="469"/>
      <c r="D98" s="469"/>
      <c r="E98" s="469"/>
      <c r="F98" s="469"/>
      <c r="G98" s="469"/>
      <c r="H98" s="686"/>
      <c r="I98" s="47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965"/>
      <c r="AM98" s="965"/>
      <c r="AN98" s="965"/>
      <c r="AO98" s="965"/>
      <c r="AP98" s="965"/>
      <c r="AQ98" s="965"/>
      <c r="AR98" s="965"/>
    </row>
    <row r="99" spans="1:44" ht="15" hidden="1" customHeight="1" x14ac:dyDescent="0.15">
      <c r="B99" s="469"/>
      <c r="C99" s="469"/>
      <c r="D99" s="469"/>
      <c r="E99" s="469"/>
      <c r="F99" s="469"/>
      <c r="G99" s="469"/>
      <c r="H99" s="686"/>
      <c r="I99" s="47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row>
    <row r="100" spans="1:44" ht="15" hidden="1" customHeight="1" x14ac:dyDescent="0.15">
      <c r="B100" s="469"/>
      <c r="C100" s="469"/>
      <c r="D100" s="469"/>
      <c r="E100" s="469"/>
      <c r="F100" s="469"/>
      <c r="G100" s="469"/>
      <c r="H100" s="686"/>
      <c r="I100" s="47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row>
    <row r="101" spans="1:44" ht="15" hidden="1" customHeight="1" x14ac:dyDescent="0.15">
      <c r="B101" s="469"/>
      <c r="C101" s="469"/>
      <c r="D101" s="469"/>
      <c r="E101" s="469"/>
      <c r="F101" s="469"/>
      <c r="G101" s="469"/>
      <c r="H101" s="686"/>
      <c r="I101" s="475"/>
      <c r="L101" s="965"/>
      <c r="M101" s="965"/>
      <c r="N101" s="965"/>
      <c r="O101" s="965"/>
      <c r="P101" s="965"/>
      <c r="Q101" s="965"/>
      <c r="R101" s="965"/>
      <c r="S101" s="965"/>
      <c r="T101" s="965"/>
      <c r="U101" s="965"/>
      <c r="V101" s="965"/>
      <c r="W101" s="965"/>
      <c r="X101" s="965"/>
      <c r="Y101" s="965"/>
      <c r="Z101" s="965"/>
      <c r="AA101" s="965"/>
      <c r="AB101" s="965"/>
      <c r="AC101" s="965"/>
      <c r="AD101" s="965"/>
      <c r="AE101" s="965"/>
      <c r="AF101" s="965"/>
      <c r="AG101" s="965"/>
      <c r="AH101" s="965"/>
      <c r="AI101" s="965"/>
      <c r="AJ101" s="965"/>
      <c r="AK101" s="965"/>
      <c r="AL101" s="965"/>
      <c r="AM101" s="965"/>
      <c r="AN101" s="965"/>
      <c r="AO101" s="965"/>
      <c r="AP101" s="965"/>
      <c r="AQ101" s="965"/>
      <c r="AR101" s="965"/>
    </row>
    <row r="102" spans="1:44" ht="15" hidden="1" customHeight="1" x14ac:dyDescent="0.15">
      <c r="B102" s="469"/>
      <c r="C102" s="469"/>
      <c r="D102" s="469"/>
      <c r="E102" s="469"/>
      <c r="F102" s="469"/>
      <c r="G102" s="469"/>
      <c r="H102" s="686"/>
      <c r="I102" s="47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row>
    <row r="103" spans="1:44" ht="15" hidden="1" customHeight="1" x14ac:dyDescent="0.15">
      <c r="B103" s="469"/>
      <c r="C103" s="469"/>
      <c r="D103" s="469"/>
      <c r="E103" s="469"/>
      <c r="F103" s="469"/>
      <c r="G103" s="469"/>
      <c r="H103" s="686"/>
      <c r="I103" s="475"/>
      <c r="L103" s="965"/>
      <c r="M103" s="965"/>
      <c r="N103" s="965"/>
      <c r="O103" s="965"/>
      <c r="P103" s="965"/>
      <c r="Q103" s="880"/>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row>
    <row r="104" spans="1:44" ht="15" hidden="1" customHeight="1" x14ac:dyDescent="0.15">
      <c r="B104" s="469"/>
      <c r="C104" s="469"/>
      <c r="D104" s="469"/>
      <c r="E104" s="469"/>
      <c r="F104" s="469"/>
      <c r="G104" s="469"/>
      <c r="H104" s="686"/>
      <c r="I104" s="475"/>
      <c r="L104" s="965"/>
      <c r="M104" s="965"/>
      <c r="N104" s="965"/>
      <c r="O104" s="965"/>
      <c r="P104" s="965"/>
      <c r="Q104" s="880"/>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row>
    <row r="105" spans="1:44" ht="15" customHeight="1" x14ac:dyDescent="0.15">
      <c r="B105" s="469"/>
      <c r="C105" s="469"/>
      <c r="D105" s="469"/>
      <c r="E105" s="469"/>
      <c r="F105" s="469"/>
      <c r="G105" s="469"/>
      <c r="H105" s="686"/>
      <c r="I105" s="475"/>
      <c r="L105" s="965"/>
      <c r="M105" s="965"/>
      <c r="N105" s="965"/>
      <c r="O105" s="965"/>
      <c r="P105" s="965"/>
      <c r="Q105" s="880"/>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row>
    <row r="106" spans="1:44" customFormat="1" x14ac:dyDescent="0.15">
      <c r="A106" s="539"/>
      <c r="B106" s="540"/>
      <c r="C106" s="540"/>
      <c r="D106" s="540"/>
      <c r="E106" s="540"/>
      <c r="F106" s="476" t="s">
        <v>410</v>
      </c>
      <c r="G106" s="540"/>
      <c r="H106" s="685"/>
      <c r="I106" s="363"/>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row>
    <row r="107" spans="1:44" customFormat="1" ht="36" customHeight="1" x14ac:dyDescent="0.15">
      <c r="A107" s="539" t="s">
        <v>619</v>
      </c>
      <c r="B107" s="1601" t="s">
        <v>738</v>
      </c>
      <c r="C107" s="1601"/>
      <c r="D107" s="1601"/>
      <c r="E107" s="1602"/>
      <c r="F107" s="478">
        <v>0</v>
      </c>
      <c r="G107" s="1603" t="str">
        <f>IF(F107="","RISPOSTA OBBLIGATORIA","")</f>
        <v/>
      </c>
      <c r="H107" s="1604"/>
      <c r="I107" s="311">
        <f>F107</f>
        <v>0</v>
      </c>
      <c r="L107" s="880"/>
      <c r="M107" s="880"/>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c r="AR107" s="880"/>
    </row>
    <row r="108" spans="1:44" customFormat="1" x14ac:dyDescent="0.15">
      <c r="A108" s="539"/>
      <c r="B108" s="540"/>
      <c r="C108" s="540"/>
      <c r="D108" s="540"/>
      <c r="E108" s="540"/>
      <c r="F108" s="540"/>
      <c r="G108" s="540"/>
      <c r="H108" s="685"/>
      <c r="I108" s="475"/>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c r="AR108" s="880"/>
    </row>
    <row r="109" spans="1:44" customFormat="1" x14ac:dyDescent="0.15">
      <c r="A109" s="539"/>
      <c r="B109" s="540"/>
      <c r="C109" s="540"/>
      <c r="D109" s="540"/>
      <c r="E109" s="540"/>
      <c r="F109" s="476" t="s">
        <v>410</v>
      </c>
      <c r="G109" s="540"/>
      <c r="H109" s="685"/>
      <c r="I109" s="475"/>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row>
    <row r="110" spans="1:44" customFormat="1" ht="36" customHeight="1" x14ac:dyDescent="0.15">
      <c r="A110" s="539" t="s">
        <v>620</v>
      </c>
      <c r="B110" s="1601" t="s">
        <v>739</v>
      </c>
      <c r="C110" s="1601"/>
      <c r="D110" s="1601"/>
      <c r="E110" s="1602"/>
      <c r="F110" s="478">
        <v>0</v>
      </c>
      <c r="G110" s="1603" t="str">
        <f>IF(F110="","RISPOSTA OBBLIGATORIA","")</f>
        <v/>
      </c>
      <c r="H110" s="1604"/>
      <c r="I110" s="311">
        <f>F110</f>
        <v>0</v>
      </c>
      <c r="L110" s="880"/>
      <c r="M110" s="880"/>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c r="AR110" s="880"/>
    </row>
    <row r="111" spans="1:44" customFormat="1" x14ac:dyDescent="0.15">
      <c r="A111" s="539"/>
      <c r="B111" s="540"/>
      <c r="C111" s="540"/>
      <c r="D111" s="540"/>
      <c r="E111" s="540"/>
      <c r="F111" s="540"/>
      <c r="G111" s="540"/>
      <c r="H111" s="685"/>
      <c r="I111" s="475"/>
      <c r="L111" s="880"/>
      <c r="M111" s="880"/>
      <c r="N111" s="880"/>
      <c r="O111" s="880"/>
      <c r="P111" s="880"/>
      <c r="Q111" s="965"/>
      <c r="R111" s="880"/>
      <c r="S111" s="880"/>
      <c r="T111" s="880"/>
      <c r="U111" s="880"/>
      <c r="V111" s="880"/>
      <c r="W111" s="880"/>
      <c r="X111" s="880"/>
      <c r="Y111" s="880"/>
      <c r="Z111" s="880"/>
      <c r="AA111" s="880"/>
      <c r="AB111" s="880"/>
      <c r="AC111" s="880"/>
      <c r="AD111" s="880"/>
      <c r="AE111" s="880"/>
      <c r="AF111" s="880"/>
      <c r="AG111" s="880"/>
      <c r="AH111" s="880"/>
      <c r="AI111" s="880"/>
      <c r="AJ111" s="880"/>
      <c r="AK111" s="880"/>
      <c r="AL111" s="880"/>
      <c r="AM111" s="880"/>
      <c r="AN111" s="880"/>
      <c r="AO111" s="880"/>
      <c r="AP111" s="880"/>
      <c r="AQ111" s="880"/>
      <c r="AR111" s="880"/>
    </row>
    <row r="112" spans="1:44" customFormat="1" x14ac:dyDescent="0.15">
      <c r="A112" s="539"/>
      <c r="B112" s="540"/>
      <c r="C112" s="540"/>
      <c r="D112" s="540"/>
      <c r="E112" s="540"/>
      <c r="F112" s="476" t="s">
        <v>410</v>
      </c>
      <c r="G112" s="540"/>
      <c r="H112" s="685"/>
      <c r="I112" s="475"/>
      <c r="L112" s="880"/>
      <c r="M112" s="880"/>
      <c r="N112" s="880"/>
      <c r="O112" s="880"/>
      <c r="P112" s="880"/>
      <c r="Q112" s="965"/>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c r="AR112" s="880"/>
    </row>
    <row r="113" spans="1:44" customFormat="1" ht="36" customHeight="1" x14ac:dyDescent="0.15">
      <c r="A113" s="539" t="s">
        <v>621</v>
      </c>
      <c r="B113" s="1601" t="s">
        <v>740</v>
      </c>
      <c r="C113" s="1601"/>
      <c r="D113" s="1601"/>
      <c r="E113" s="1602"/>
      <c r="F113" s="478">
        <v>0</v>
      </c>
      <c r="G113" s="1603" t="str">
        <f>IF(F113="","RISPOSTA OBBLIGATORIA","")</f>
        <v/>
      </c>
      <c r="H113" s="1604"/>
      <c r="I113" s="311">
        <f>F113</f>
        <v>0</v>
      </c>
      <c r="L113" s="880"/>
      <c r="M113" s="880"/>
      <c r="N113" s="880"/>
      <c r="O113" s="880"/>
      <c r="P113" s="880"/>
      <c r="Q113" s="965"/>
      <c r="R113" s="880"/>
      <c r="S113" s="880"/>
      <c r="T113" s="880"/>
      <c r="U113" s="880"/>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row>
    <row r="114" spans="1:44" ht="15" customHeight="1" x14ac:dyDescent="0.15">
      <c r="B114" s="469"/>
      <c r="C114" s="469"/>
      <c r="D114" s="469"/>
      <c r="E114" s="469"/>
      <c r="F114" s="469"/>
      <c r="G114" s="469"/>
      <c r="H114" s="686"/>
      <c r="I114" s="414"/>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row>
    <row r="115" spans="1:44" ht="15" customHeight="1" x14ac:dyDescent="0.15">
      <c r="F115" s="476" t="s">
        <v>272</v>
      </c>
      <c r="G115" s="476" t="s">
        <v>273</v>
      </c>
      <c r="H115" s="685"/>
      <c r="I115" s="509"/>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row>
    <row r="116" spans="1:44" ht="43.5" customHeight="1" x14ac:dyDescent="0.15">
      <c r="A116" s="971" t="s">
        <v>651</v>
      </c>
      <c r="B116" s="1605" t="s">
        <v>957</v>
      </c>
      <c r="C116" s="1605"/>
      <c r="D116" s="1605"/>
      <c r="E116" s="1606"/>
      <c r="F116" s="451"/>
      <c r="G116" s="451"/>
      <c r="H116" s="596" t="str">
        <f>IF(I116=0,"RISPOSTA OBBLIGATORIA","")</f>
        <v>RISPOSTA OBBLIGATORIA</v>
      </c>
      <c r="I116" s="508">
        <v>0</v>
      </c>
      <c r="J116" s="505" t="str">
        <f>IF(I116=1,"VERO",IF(I116=2,"FALSO",""))</f>
        <v/>
      </c>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965"/>
      <c r="AL116" s="965"/>
      <c r="AM116" s="965"/>
      <c r="AN116" s="965"/>
      <c r="AO116" s="965"/>
      <c r="AP116" s="965"/>
      <c r="AQ116" s="965"/>
      <c r="AR116" s="965"/>
    </row>
    <row r="117" spans="1:44" ht="15" customHeight="1" x14ac:dyDescent="0.15">
      <c r="F117" s="474"/>
      <c r="H117" s="685"/>
      <c r="I117" s="475"/>
    </row>
    <row r="118" spans="1:44" ht="15" customHeight="1" x14ac:dyDescent="0.15">
      <c r="F118" s="476" t="s">
        <v>272</v>
      </c>
      <c r="G118" s="476" t="s">
        <v>273</v>
      </c>
      <c r="H118" s="685"/>
      <c r="I118" s="509"/>
    </row>
    <row r="119" spans="1:44" ht="46.5" customHeight="1" x14ac:dyDescent="0.15">
      <c r="A119" s="546" t="s">
        <v>581</v>
      </c>
      <c r="B119" s="1593" t="s">
        <v>649</v>
      </c>
      <c r="C119" s="1593"/>
      <c r="D119" s="1593"/>
      <c r="E119" s="1594"/>
      <c r="F119" s="547"/>
      <c r="G119" s="547"/>
      <c r="H119" s="596" t="str">
        <f>IF(I119=0,"RISPOSTA OBBLIGATORIA","")</f>
        <v>RISPOSTA OBBLIGATORIA</v>
      </c>
      <c r="I119" s="508">
        <v>0</v>
      </c>
      <c r="J119" s="505" t="str">
        <f>IF(I119=1,"VERO",IF(I119=2,"FALSO",""))</f>
        <v/>
      </c>
    </row>
    <row r="120" spans="1:44" ht="15.6" customHeight="1" x14ac:dyDescent="0.15">
      <c r="A120" s="546"/>
      <c r="B120" s="972"/>
      <c r="C120" s="546"/>
      <c r="D120" s="972"/>
      <c r="E120" s="973"/>
      <c r="H120" s="596"/>
    </row>
    <row r="121" spans="1:44" ht="15" hidden="1" customHeight="1" x14ac:dyDescent="0.15">
      <c r="F121" s="920"/>
      <c r="H121" s="596"/>
      <c r="I121" s="509"/>
    </row>
    <row r="122" spans="1:44" ht="49.35" hidden="1" customHeight="1" x14ac:dyDescent="0.85">
      <c r="A122" s="546" t="s">
        <v>582</v>
      </c>
      <c r="B122" s="1593"/>
      <c r="C122" s="1593"/>
      <c r="D122" s="1593"/>
      <c r="E122" s="1594"/>
      <c r="F122" s="923"/>
      <c r="G122" s="881"/>
      <c r="H122" s="596"/>
      <c r="I122" s="827">
        <v>0</v>
      </c>
    </row>
    <row r="123" spans="1:44" ht="15" hidden="1" customHeight="1" x14ac:dyDescent="0.15">
      <c r="F123" s="469"/>
      <c r="G123" s="469"/>
      <c r="H123" s="596"/>
      <c r="I123" s="414"/>
    </row>
    <row r="124" spans="1:44" ht="15" customHeight="1" x14ac:dyDescent="0.15">
      <c r="F124" s="476" t="s">
        <v>272</v>
      </c>
      <c r="G124" s="476" t="s">
        <v>273</v>
      </c>
      <c r="H124" s="685"/>
      <c r="I124" s="509"/>
    </row>
    <row r="125" spans="1:44" ht="43.5" customHeight="1" x14ac:dyDescent="0.15">
      <c r="A125" s="546" t="s">
        <v>652</v>
      </c>
      <c r="B125" s="1607" t="s">
        <v>1091</v>
      </c>
      <c r="C125" s="1607"/>
      <c r="D125" s="1607"/>
      <c r="E125" s="1608"/>
      <c r="F125" s="451"/>
      <c r="G125" s="451"/>
      <c r="H125" s="596" t="str">
        <f>IF(I125=0,"RISPOSTA OBBLIGATORIA","")</f>
        <v>RISPOSTA OBBLIGATORIA</v>
      </c>
      <c r="I125" s="508">
        <v>0</v>
      </c>
      <c r="J125" s="505" t="str">
        <f>IF(I125=1,"VERO",IF(I125=2,"FALSO",""))</f>
        <v/>
      </c>
    </row>
    <row r="126" spans="1:44" ht="15" customHeight="1" x14ac:dyDescent="0.15">
      <c r="F126" s="474"/>
      <c r="G126" s="643"/>
      <c r="H126" s="921"/>
      <c r="I126" s="974"/>
      <c r="J126" s="965"/>
      <c r="K126" s="965"/>
      <c r="L126" s="965"/>
      <c r="M126" s="965"/>
    </row>
    <row r="127" spans="1:44" ht="15" customHeight="1" x14ac:dyDescent="0.15">
      <c r="F127" s="476" t="s">
        <v>410</v>
      </c>
      <c r="G127" s="643"/>
      <c r="H127" s="921"/>
      <c r="I127" s="924"/>
      <c r="J127" s="880"/>
      <c r="K127" s="880"/>
      <c r="L127" s="880"/>
      <c r="M127" s="880"/>
    </row>
    <row r="128" spans="1:44" ht="46.5" customHeight="1" x14ac:dyDescent="0.15">
      <c r="A128" s="546" t="s">
        <v>958</v>
      </c>
      <c r="B128" s="1609" t="s">
        <v>1061</v>
      </c>
      <c r="C128" s="1609"/>
      <c r="D128" s="1609"/>
      <c r="E128" s="1610"/>
      <c r="F128" s="478">
        <v>0</v>
      </c>
      <c r="G128" s="1603" t="str">
        <f>IF(F128="","RISPOSTA OBBLIGATORIA","")</f>
        <v/>
      </c>
      <c r="H128" s="1611"/>
      <c r="I128" s="311">
        <f>F128</f>
        <v>0</v>
      </c>
      <c r="J128" s="880"/>
      <c r="K128" s="880"/>
      <c r="L128" s="880"/>
      <c r="M128" s="880"/>
    </row>
    <row r="129" spans="1:9" ht="15" customHeight="1" x14ac:dyDescent="0.15">
      <c r="F129" s="474"/>
      <c r="H129" s="685"/>
      <c r="I129" s="475"/>
    </row>
    <row r="130" spans="1:9" ht="15" customHeight="1" x14ac:dyDescent="0.15">
      <c r="F130" s="476"/>
      <c r="H130" s="596"/>
      <c r="I130" s="509"/>
    </row>
    <row r="131" spans="1:9" ht="50.1" customHeight="1" x14ac:dyDescent="0.85">
      <c r="A131" s="546" t="s">
        <v>883</v>
      </c>
      <c r="B131" s="1593" t="s">
        <v>850</v>
      </c>
      <c r="C131" s="1593"/>
      <c r="D131" s="1593"/>
      <c r="E131" s="1594"/>
      <c r="F131" s="886" t="s">
        <v>1466</v>
      </c>
      <c r="G131" s="881" t="str">
        <f>IF(I131=0,"←","")</f>
        <v/>
      </c>
      <c r="H131" s="596" t="str">
        <f>IF(I131=0,"RISPOSTA OBBLIGATORIA - Cliccare sulla cella per selezionare la risposta","")</f>
        <v/>
      </c>
      <c r="I131" s="475">
        <f>IF(F131="Sì, esiste un apposito Ufficio/Servizio",1,IF(F131="No",2,IF(F131="No, ma la funzione è esercitata da un altro ufficio","X",0)))</f>
        <v>1</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884</v>
      </c>
      <c r="B134" s="1593" t="s">
        <v>851</v>
      </c>
      <c r="C134" s="1593"/>
      <c r="D134" s="1593"/>
      <c r="E134" s="1594"/>
      <c r="F134" s="886" t="s">
        <v>1467</v>
      </c>
      <c r="G134" s="881" t="str">
        <f>IF(I134=0,"←","")</f>
        <v/>
      </c>
      <c r="H134" s="596" t="str">
        <f>IF(I134=0,"RISPOSTA OBBLIGATORIA - Cliccare sulla cella per selezionare la risposta","")</f>
        <v/>
      </c>
      <c r="I134" s="827" t="str">
        <f>IF(F134="Sì, annuale per l'anno di rilevazione",1,IF(F134="No",2,IF(F134="Sì, pluriennale","X",0)))</f>
        <v>X</v>
      </c>
    </row>
    <row r="135" spans="1:9" ht="15" customHeight="1" x14ac:dyDescent="0.15">
      <c r="B135" s="469"/>
      <c r="C135" s="469"/>
      <c r="D135" s="469"/>
      <c r="E135" s="469"/>
      <c r="F135" s="469"/>
      <c r="G135" s="469"/>
      <c r="H135" s="686"/>
      <c r="I135" s="475"/>
    </row>
    <row r="136" spans="1:9" ht="33" customHeight="1" x14ac:dyDescent="0.15">
      <c r="A136" s="546" t="s">
        <v>858</v>
      </c>
      <c r="B136" s="1593" t="s">
        <v>852</v>
      </c>
      <c r="C136" s="1593"/>
      <c r="D136" s="1593"/>
      <c r="E136" s="1593"/>
      <c r="F136" s="469"/>
      <c r="G136" s="887" t="s">
        <v>853</v>
      </c>
      <c r="H136" s="686"/>
      <c r="I136" s="414"/>
    </row>
    <row r="137" spans="1:9" ht="15" customHeight="1" x14ac:dyDescent="0.15">
      <c r="B137" s="469"/>
      <c r="C137" s="1600" t="s">
        <v>854</v>
      </c>
      <c r="D137" s="1600"/>
      <c r="E137" s="1600"/>
      <c r="F137" s="476" t="s">
        <v>855</v>
      </c>
      <c r="G137" s="643"/>
      <c r="H137" s="888"/>
      <c r="I137" s="414"/>
    </row>
    <row r="138" spans="1:9" ht="15" customHeight="1" x14ac:dyDescent="0.15">
      <c r="C138" s="889" t="s">
        <v>859</v>
      </c>
      <c r="D138" s="890"/>
      <c r="E138" s="891"/>
      <c r="F138" s="478">
        <v>9</v>
      </c>
      <c r="G138" s="892" t="str">
        <f t="shared" ref="G138:G147" si="0">IF(F138="","RISPOSTA OBBLIGATORIA","")</f>
        <v/>
      </c>
      <c r="H138" s="893"/>
      <c r="I138" s="483">
        <f>F138</f>
        <v>9</v>
      </c>
    </row>
    <row r="139" spans="1:9" ht="15" customHeight="1" x14ac:dyDescent="0.15">
      <c r="C139" s="890" t="s">
        <v>1068</v>
      </c>
      <c r="D139" s="896"/>
      <c r="E139" s="897"/>
      <c r="F139" s="478">
        <v>0</v>
      </c>
      <c r="G139" s="892" t="str">
        <f t="shared" si="0"/>
        <v/>
      </c>
      <c r="H139" s="893"/>
      <c r="I139" s="483">
        <f t="shared" ref="I139:I147" si="1">F139</f>
        <v>0</v>
      </c>
    </row>
    <row r="140" spans="1:9" ht="15" hidden="1" customHeight="1" x14ac:dyDescent="0.15">
      <c r="C140" s="977">
        <v>71</v>
      </c>
      <c r="D140" s="978"/>
      <c r="E140" s="897"/>
      <c r="F140" s="478">
        <v>0</v>
      </c>
      <c r="G140" s="892"/>
      <c r="H140" s="893"/>
      <c r="I140" s="483">
        <f t="shared" si="1"/>
        <v>0</v>
      </c>
    </row>
    <row r="141" spans="1:9" ht="15" customHeight="1" x14ac:dyDescent="0.15">
      <c r="C141" s="889" t="s">
        <v>860</v>
      </c>
      <c r="D141" s="896"/>
      <c r="E141" s="897"/>
      <c r="F141" s="478">
        <v>44</v>
      </c>
      <c r="G141" s="892" t="str">
        <f t="shared" si="0"/>
        <v/>
      </c>
      <c r="H141" s="893"/>
      <c r="I141" s="483">
        <f t="shared" si="1"/>
        <v>44</v>
      </c>
    </row>
    <row r="142" spans="1:9" ht="15" customHeight="1" x14ac:dyDescent="0.15">
      <c r="C142" s="889" t="s">
        <v>861</v>
      </c>
      <c r="D142" s="896"/>
      <c r="E142" s="897"/>
      <c r="F142" s="478">
        <v>0</v>
      </c>
      <c r="G142" s="892" t="str">
        <f t="shared" si="0"/>
        <v/>
      </c>
      <c r="H142" s="893"/>
      <c r="I142" s="483">
        <f t="shared" si="1"/>
        <v>0</v>
      </c>
    </row>
    <row r="143" spans="1:9" ht="15" customHeight="1" x14ac:dyDescent="0.15">
      <c r="C143" s="889" t="s">
        <v>862</v>
      </c>
      <c r="D143" s="896"/>
      <c r="E143" s="897"/>
      <c r="F143" s="478">
        <v>34</v>
      </c>
      <c r="G143" s="892" t="str">
        <f t="shared" si="0"/>
        <v/>
      </c>
      <c r="H143" s="893"/>
      <c r="I143" s="483">
        <f t="shared" si="1"/>
        <v>34</v>
      </c>
    </row>
    <row r="144" spans="1:9" ht="15" customHeight="1" x14ac:dyDescent="0.15">
      <c r="C144" s="889" t="s">
        <v>863</v>
      </c>
      <c r="D144" s="896"/>
      <c r="E144" s="897"/>
      <c r="F144" s="478">
        <v>8</v>
      </c>
      <c r="G144" s="892" t="str">
        <f t="shared" si="0"/>
        <v/>
      </c>
      <c r="H144" s="893"/>
      <c r="I144" s="483">
        <f t="shared" si="1"/>
        <v>8</v>
      </c>
    </row>
    <row r="145" spans="1:9" ht="15" customHeight="1" x14ac:dyDescent="0.15">
      <c r="C145" s="889" t="s">
        <v>864</v>
      </c>
      <c r="D145" s="896"/>
      <c r="E145" s="897"/>
      <c r="F145" s="478">
        <v>0</v>
      </c>
      <c r="G145" s="892" t="str">
        <f t="shared" si="0"/>
        <v/>
      </c>
      <c r="H145" s="893"/>
      <c r="I145" s="483">
        <f t="shared" si="1"/>
        <v>0</v>
      </c>
    </row>
    <row r="146" spans="1:9" ht="15" customHeight="1" x14ac:dyDescent="0.15">
      <c r="C146" s="889" t="s">
        <v>865</v>
      </c>
      <c r="D146" s="896"/>
      <c r="E146" s="897"/>
      <c r="F146" s="478">
        <v>0</v>
      </c>
      <c r="G146" s="892" t="str">
        <f t="shared" si="0"/>
        <v/>
      </c>
      <c r="H146" s="893"/>
      <c r="I146" s="483">
        <f t="shared" si="1"/>
        <v>0</v>
      </c>
    </row>
    <row r="147" spans="1:9" ht="15" customHeight="1" x14ac:dyDescent="0.15">
      <c r="C147" s="889" t="s">
        <v>866</v>
      </c>
      <c r="D147" s="896"/>
      <c r="E147" s="897"/>
      <c r="F147" s="478">
        <v>76</v>
      </c>
      <c r="G147" s="892" t="str">
        <f t="shared" si="0"/>
        <v/>
      </c>
      <c r="H147" s="893"/>
      <c r="I147" s="483">
        <f t="shared" si="1"/>
        <v>76</v>
      </c>
    </row>
    <row r="148" spans="1:9" ht="15" customHeight="1" x14ac:dyDescent="0.15">
      <c r="B148" s="469"/>
      <c r="C148" s="469"/>
      <c r="D148" s="469"/>
      <c r="E148" s="469"/>
      <c r="F148" s="989">
        <f>SUM(F138:F147)</f>
        <v>171</v>
      </c>
      <c r="G148" s="894"/>
      <c r="H148" s="895"/>
      <c r="I148" s="509"/>
    </row>
    <row r="149" spans="1:9" ht="36" customHeight="1" x14ac:dyDescent="0.15">
      <c r="A149" s="546" t="s">
        <v>867</v>
      </c>
      <c r="B149" s="1593" t="s">
        <v>1092</v>
      </c>
      <c r="C149" s="1593"/>
      <c r="D149" s="1593"/>
      <c r="E149" s="1593"/>
      <c r="F149" s="469"/>
      <c r="G149" s="887" t="s">
        <v>856</v>
      </c>
      <c r="H149" s="686"/>
      <c r="I149" s="414"/>
    </row>
    <row r="150" spans="1:9" ht="15" customHeight="1" x14ac:dyDescent="0.15">
      <c r="B150" s="469"/>
      <c r="C150" s="1600" t="s">
        <v>854</v>
      </c>
      <c r="D150" s="1600"/>
      <c r="E150" s="1600"/>
      <c r="F150" s="476" t="s">
        <v>903</v>
      </c>
      <c r="G150" s="643"/>
      <c r="H150" s="888"/>
      <c r="I150" s="414"/>
    </row>
    <row r="151" spans="1:9" ht="15" customHeight="1" x14ac:dyDescent="0.15">
      <c r="C151" s="889" t="s">
        <v>868</v>
      </c>
      <c r="D151" s="890"/>
      <c r="E151" s="891"/>
      <c r="F151" s="478">
        <v>0</v>
      </c>
      <c r="G151" s="892" t="str">
        <f t="shared" ref="G151:G159" si="2">IF(F151="","RISPOSTA OBBLIGATORIA","")</f>
        <v/>
      </c>
      <c r="H151" s="893"/>
      <c r="I151" s="483">
        <f>F151</f>
        <v>0</v>
      </c>
    </row>
    <row r="152" spans="1:9" ht="15" customHeight="1" x14ac:dyDescent="0.15">
      <c r="C152" s="889" t="s">
        <v>869</v>
      </c>
      <c r="D152" s="896"/>
      <c r="E152" s="897"/>
      <c r="F152" s="478">
        <v>12</v>
      </c>
      <c r="G152" s="892" t="str">
        <f t="shared" si="2"/>
        <v/>
      </c>
      <c r="H152" s="893"/>
      <c r="I152" s="483">
        <f t="shared" ref="I152:I159" si="3">F152</f>
        <v>12</v>
      </c>
    </row>
    <row r="153" spans="1:9" ht="15" customHeight="1" x14ac:dyDescent="0.15">
      <c r="C153" s="889" t="s">
        <v>870</v>
      </c>
      <c r="D153" s="896"/>
      <c r="E153" s="897"/>
      <c r="F153" s="478">
        <v>0</v>
      </c>
      <c r="G153" s="892" t="str">
        <f t="shared" si="2"/>
        <v/>
      </c>
      <c r="H153" s="893"/>
      <c r="I153" s="483">
        <f t="shared" si="3"/>
        <v>0</v>
      </c>
    </row>
    <row r="154" spans="1:9" ht="15" customHeight="1" x14ac:dyDescent="0.15">
      <c r="C154" s="889" t="s">
        <v>871</v>
      </c>
      <c r="D154" s="896"/>
      <c r="E154" s="897"/>
      <c r="F154" s="478">
        <v>0</v>
      </c>
      <c r="G154" s="892" t="str">
        <f t="shared" si="2"/>
        <v/>
      </c>
      <c r="H154" s="893"/>
      <c r="I154" s="483">
        <f t="shared" si="3"/>
        <v>0</v>
      </c>
    </row>
    <row r="155" spans="1:9" ht="15" customHeight="1" x14ac:dyDescent="0.15">
      <c r="C155" s="889" t="s">
        <v>872</v>
      </c>
      <c r="D155" s="896"/>
      <c r="E155" s="897"/>
      <c r="F155" s="478">
        <v>15</v>
      </c>
      <c r="G155" s="892" t="str">
        <f t="shared" si="2"/>
        <v/>
      </c>
      <c r="H155" s="893"/>
      <c r="I155" s="483">
        <f t="shared" si="3"/>
        <v>15</v>
      </c>
    </row>
    <row r="156" spans="1:9" ht="15" customHeight="1" x14ac:dyDescent="0.15">
      <c r="C156" s="889" t="s">
        <v>873</v>
      </c>
      <c r="D156" s="896"/>
      <c r="E156" s="897"/>
      <c r="F156" s="478">
        <v>0</v>
      </c>
      <c r="G156" s="892" t="str">
        <f t="shared" si="2"/>
        <v/>
      </c>
      <c r="H156" s="893"/>
      <c r="I156" s="483">
        <f t="shared" si="3"/>
        <v>0</v>
      </c>
    </row>
    <row r="157" spans="1:9" ht="15" customHeight="1" x14ac:dyDescent="0.15">
      <c r="C157" s="889" t="s">
        <v>874</v>
      </c>
      <c r="D157" s="896"/>
      <c r="E157" s="897"/>
      <c r="F157" s="478">
        <v>38</v>
      </c>
      <c r="G157" s="892" t="str">
        <f t="shared" si="2"/>
        <v/>
      </c>
      <c r="H157" s="893"/>
      <c r="I157" s="483">
        <f t="shared" si="3"/>
        <v>38</v>
      </c>
    </row>
    <row r="158" spans="1:9" ht="15" customHeight="1" x14ac:dyDescent="0.15">
      <c r="C158" s="889" t="s">
        <v>875</v>
      </c>
      <c r="D158" s="896"/>
      <c r="E158" s="897"/>
      <c r="F158" s="478">
        <v>0</v>
      </c>
      <c r="G158" s="892" t="str">
        <f t="shared" si="2"/>
        <v/>
      </c>
      <c r="H158" s="893"/>
      <c r="I158" s="483">
        <f t="shared" si="3"/>
        <v>0</v>
      </c>
    </row>
    <row r="159" spans="1:9" ht="15" customHeight="1" x14ac:dyDescent="0.15">
      <c r="C159" s="889" t="s">
        <v>876</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877</v>
      </c>
      <c r="B161" s="1593" t="s">
        <v>857</v>
      </c>
      <c r="C161" s="1593"/>
      <c r="D161" s="1593"/>
      <c r="E161" s="1593"/>
      <c r="F161" s="476" t="s">
        <v>272</v>
      </c>
      <c r="G161" s="476" t="s">
        <v>273</v>
      </c>
      <c r="H161" s="686"/>
    </row>
    <row r="162" spans="1:10" ht="21" customHeight="1" x14ac:dyDescent="0.15">
      <c r="B162" s="469"/>
      <c r="C162" s="1592" t="s">
        <v>878</v>
      </c>
      <c r="D162" s="1592"/>
      <c r="E162" s="1592"/>
      <c r="F162" s="451"/>
      <c r="G162" s="451"/>
      <c r="H162" s="898" t="str">
        <f>IF(I162=0,"RISPOSTA OBBLIGATORIA","")</f>
        <v/>
      </c>
      <c r="I162" s="508">
        <v>1</v>
      </c>
      <c r="J162" s="505" t="str">
        <f>IF(I162=1,"VERO",IF(I162=2,"FALSO",""))</f>
        <v>VERO</v>
      </c>
    </row>
    <row r="163" spans="1:10" ht="21" customHeight="1" x14ac:dyDescent="0.15">
      <c r="B163" s="469"/>
      <c r="C163" s="1592" t="s">
        <v>879</v>
      </c>
      <c r="D163" s="1592"/>
      <c r="E163" s="1592"/>
      <c r="F163" s="451"/>
      <c r="G163" s="451"/>
      <c r="H163" s="898" t="str">
        <f>IF(I163=0,"RISPOSTA OBBLIGATORIA","")</f>
        <v>RISPOSTA OBBLIGATORIA</v>
      </c>
      <c r="I163" s="508">
        <v>0</v>
      </c>
      <c r="J163" s="505" t="str">
        <f>IF(I163=1,"VERO",IF(I163=2,"FALSO",""))</f>
        <v/>
      </c>
    </row>
    <row r="164" spans="1:10" ht="21" customHeight="1" x14ac:dyDescent="0.15">
      <c r="B164" s="469"/>
      <c r="C164" s="1592" t="s">
        <v>880</v>
      </c>
      <c r="D164" s="1592"/>
      <c r="E164" s="1592"/>
      <c r="F164" s="451"/>
      <c r="G164" s="451"/>
      <c r="H164" s="898" t="str">
        <f>IF(I164=0,"RISPOSTA OBBLIGATORIA","")</f>
        <v>RISPOSTA OBBLIGATORIA</v>
      </c>
      <c r="I164" s="508">
        <v>0</v>
      </c>
      <c r="J164" s="505" t="str">
        <f>IF(I164=1,"VERO",IF(I164=2,"FALSO",""))</f>
        <v/>
      </c>
    </row>
    <row r="165" spans="1:10" ht="21" customHeight="1" x14ac:dyDescent="0.15">
      <c r="B165" s="469"/>
      <c r="C165" s="1592" t="s">
        <v>881</v>
      </c>
      <c r="D165" s="1592"/>
      <c r="E165" s="1592"/>
      <c r="F165" s="451"/>
      <c r="G165" s="451"/>
      <c r="H165" s="898" t="str">
        <f>IF(I165=0,"RISPOSTA OBBLIGATORIA","")</f>
        <v>RISPOSTA OBBLIGATORIA</v>
      </c>
      <c r="I165" s="508">
        <v>0</v>
      </c>
      <c r="J165" s="505" t="str">
        <f>IF(I165=1,"VERO",IF(I165=2,"FALSO",""))</f>
        <v/>
      </c>
    </row>
    <row r="166" spans="1:10" ht="23.1" customHeight="1" x14ac:dyDescent="0.15">
      <c r="B166" s="469"/>
      <c r="C166" s="1592" t="s">
        <v>882</v>
      </c>
      <c r="D166" s="1592"/>
      <c r="E166" s="1592"/>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75"/>
    </row>
    <row r="168" spans="1:10" ht="15" customHeight="1" x14ac:dyDescent="0.15">
      <c r="A168" s="505"/>
      <c r="B168" s="505"/>
      <c r="C168" s="505"/>
      <c r="D168" s="505"/>
      <c r="E168" s="505"/>
      <c r="F168" s="476" t="s">
        <v>410</v>
      </c>
      <c r="G168" s="469"/>
      <c r="H168" s="686"/>
      <c r="I168" s="475"/>
    </row>
    <row r="169" spans="1:10" ht="35.85" customHeight="1" x14ac:dyDescent="0.15">
      <c r="A169" s="979" t="s">
        <v>1069</v>
      </c>
      <c r="B169" s="1593" t="s">
        <v>1070</v>
      </c>
      <c r="C169" s="1593"/>
      <c r="D169" s="1593"/>
      <c r="E169" s="1594"/>
      <c r="F169" s="478">
        <v>171</v>
      </c>
      <c r="G169" s="469"/>
      <c r="H169" s="686"/>
      <c r="I169" s="311">
        <f>F169</f>
        <v>171</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1071</v>
      </c>
      <c r="G171" s="476" t="s">
        <v>1072</v>
      </c>
      <c r="H171" s="686"/>
      <c r="I171" s="475"/>
    </row>
    <row r="172" spans="1:10" ht="36.6" customHeight="1" x14ac:dyDescent="0.15">
      <c r="A172" s="979" t="s">
        <v>1073</v>
      </c>
      <c r="B172" s="1593" t="s">
        <v>1074</v>
      </c>
      <c r="C172" s="1593"/>
      <c r="D172" s="1593"/>
      <c r="E172" s="1593"/>
      <c r="F172" s="451"/>
      <c r="G172" s="451"/>
      <c r="H172" s="976" t="str">
        <f>IF(I172=0,"RISPOSTA OBBLIGATORIA","")</f>
        <v/>
      </c>
      <c r="I172" s="475">
        <v>2</v>
      </c>
      <c r="J172" s="505" t="str">
        <f>IF(I172=1,"VERO",IF(I172=2,"FALSO",""))</f>
        <v>FALSO</v>
      </c>
    </row>
    <row r="173" spans="1:10" ht="15" customHeight="1" x14ac:dyDescent="0.15">
      <c r="B173" s="469"/>
      <c r="C173" s="469"/>
      <c r="D173" s="469"/>
      <c r="E173" s="469"/>
      <c r="F173" s="469"/>
      <c r="G173" s="469"/>
      <c r="H173" s="686"/>
      <c r="I173" s="414"/>
    </row>
    <row r="174" spans="1:10" ht="27.75" customHeight="1" x14ac:dyDescent="0.15">
      <c r="A174" s="546" t="s">
        <v>1075</v>
      </c>
      <c r="B174" s="1593" t="s">
        <v>1076</v>
      </c>
      <c r="C174" s="1593"/>
      <c r="D174" s="1593"/>
      <c r="E174" s="1593"/>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592" t="s">
        <v>1077</v>
      </c>
      <c r="D176" s="1592"/>
      <c r="E176" s="1592"/>
      <c r="F176" s="478">
        <v>0</v>
      </c>
      <c r="G176" s="469"/>
      <c r="H176" s="686"/>
      <c r="I176" s="483">
        <f>F176</f>
        <v>0</v>
      </c>
    </row>
    <row r="177" spans="1:9" ht="20.85" customHeight="1" x14ac:dyDescent="0.15">
      <c r="B177" s="505"/>
      <c r="C177" s="1592" t="s">
        <v>1194</v>
      </c>
      <c r="D177" s="1592"/>
      <c r="E177" s="1592"/>
      <c r="F177" s="478">
        <v>0</v>
      </c>
      <c r="G177" s="469"/>
      <c r="H177" s="686"/>
      <c r="I177" s="483">
        <f>F177</f>
        <v>0</v>
      </c>
    </row>
    <row r="178" spans="1:9" ht="20.85" customHeight="1" x14ac:dyDescent="0.15">
      <c r="B178" s="505"/>
      <c r="C178" s="1592" t="s">
        <v>1195</v>
      </c>
      <c r="D178" s="1592"/>
      <c r="E178" s="1592"/>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1078</v>
      </c>
      <c r="B180" s="1593" t="s">
        <v>1079</v>
      </c>
      <c r="C180" s="1593"/>
      <c r="D180" s="1593"/>
      <c r="E180" s="1593"/>
      <c r="F180" s="1593"/>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592" t="s">
        <v>1205</v>
      </c>
      <c r="D182" s="1592"/>
      <c r="E182" s="1592"/>
      <c r="F182" s="478">
        <v>0</v>
      </c>
      <c r="G182" s="469"/>
      <c r="H182" s="686"/>
      <c r="I182" s="483">
        <f>F182</f>
        <v>0</v>
      </c>
    </row>
    <row r="183" spans="1:9" ht="20.85" customHeight="1" x14ac:dyDescent="0.15">
      <c r="B183" s="505"/>
      <c r="C183" s="1592" t="s">
        <v>1206</v>
      </c>
      <c r="D183" s="1592"/>
      <c r="E183" s="1592"/>
      <c r="F183" s="478">
        <v>0</v>
      </c>
      <c r="G183" s="469"/>
      <c r="H183" s="686"/>
      <c r="I183" s="483">
        <f>F183</f>
        <v>0</v>
      </c>
    </row>
    <row r="184" spans="1:9" ht="20.85" customHeight="1" x14ac:dyDescent="0.15">
      <c r="B184" s="469"/>
      <c r="C184" s="1592" t="s">
        <v>1207</v>
      </c>
      <c r="D184" s="1592"/>
      <c r="E184" s="1592"/>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1081</v>
      </c>
      <c r="B186" s="1593" t="s">
        <v>1082</v>
      </c>
      <c r="C186" s="1593"/>
      <c r="D186" s="1593"/>
      <c r="E186" s="1593"/>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592" t="s">
        <v>1200</v>
      </c>
      <c r="D188" s="1592"/>
      <c r="E188" s="1592"/>
      <c r="F188" s="478">
        <v>0</v>
      </c>
      <c r="G188" s="469"/>
      <c r="H188" s="686"/>
      <c r="I188" s="483">
        <f>F188</f>
        <v>0</v>
      </c>
    </row>
    <row r="189" spans="1:9" ht="20.85" customHeight="1" x14ac:dyDescent="0.15">
      <c r="B189" s="505"/>
      <c r="C189" s="1592" t="s">
        <v>1201</v>
      </c>
      <c r="D189" s="1592"/>
      <c r="E189" s="1592"/>
      <c r="F189" s="478">
        <v>0</v>
      </c>
      <c r="G189" s="469"/>
      <c r="H189" s="686"/>
      <c r="I189" s="483">
        <f>F189</f>
        <v>0</v>
      </c>
    </row>
    <row r="190" spans="1:9" ht="20.85" customHeight="1" x14ac:dyDescent="0.15">
      <c r="B190" s="1599" t="s">
        <v>1083</v>
      </c>
      <c r="C190" s="1599"/>
      <c r="D190" s="1599"/>
      <c r="E190" s="505"/>
      <c r="F190" s="505"/>
      <c r="G190" s="505"/>
      <c r="H190" s="686"/>
      <c r="I190" s="432"/>
    </row>
    <row r="191" spans="1:9" ht="20.85" customHeight="1" x14ac:dyDescent="0.15">
      <c r="B191" s="505"/>
      <c r="C191" s="1592" t="s">
        <v>1202</v>
      </c>
      <c r="D191" s="1592"/>
      <c r="E191" s="1592"/>
      <c r="F191" s="478">
        <v>0</v>
      </c>
      <c r="G191" s="469"/>
      <c r="H191" s="1598"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592" t="s">
        <v>1203</v>
      </c>
      <c r="D192" s="1592"/>
      <c r="E192" s="1592"/>
      <c r="F192" s="478">
        <v>0</v>
      </c>
      <c r="G192" s="469"/>
      <c r="H192" s="1598"/>
      <c r="I192" s="483">
        <f>F192</f>
        <v>0</v>
      </c>
    </row>
    <row r="193" spans="1:10" ht="20.85" customHeight="1" x14ac:dyDescent="0.15">
      <c r="B193" s="469"/>
      <c r="C193" s="1592" t="s">
        <v>1204</v>
      </c>
      <c r="D193" s="1592"/>
      <c r="E193" s="1592"/>
      <c r="F193" s="478">
        <v>0</v>
      </c>
      <c r="G193" s="469"/>
      <c r="H193" s="1598"/>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1087</v>
      </c>
      <c r="B196" s="1593" t="s">
        <v>1088</v>
      </c>
      <c r="C196" s="1593"/>
      <c r="D196" s="1593"/>
      <c r="E196" s="1594"/>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32"/>
    </row>
    <row r="198" spans="1:10" ht="44.85" customHeight="1" x14ac:dyDescent="0.15">
      <c r="A198" s="546" t="s">
        <v>1089</v>
      </c>
      <c r="B198" s="1593" t="s">
        <v>1090</v>
      </c>
      <c r="C198" s="1593"/>
      <c r="D198" s="1593"/>
      <c r="E198" s="1593"/>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s="965" customFormat="1" ht="15" hidden="1" customHeight="1" x14ac:dyDescent="0.15">
      <c r="A201" s="584"/>
      <c r="B201" s="1595" t="s">
        <v>412</v>
      </c>
      <c r="C201" s="1596"/>
      <c r="D201" s="1597"/>
      <c r="E201" s="980"/>
      <c r="F201" s="1583" t="str">
        <f>IF(E201:E250=0,"RISPOSTA OBBLIGATORIA","")</f>
        <v>RISPOSTA OBBLIGATORIA</v>
      </c>
      <c r="G201" s="1584"/>
      <c r="H201" s="1585"/>
      <c r="I201" s="974"/>
    </row>
    <row r="202" spans="1:10" s="965" customFormat="1" ht="15" hidden="1" customHeight="1" x14ac:dyDescent="0.15">
      <c r="A202" s="584"/>
      <c r="B202" s="1596"/>
      <c r="C202" s="1596"/>
      <c r="D202" s="1597"/>
      <c r="E202" s="981"/>
      <c r="F202" s="1586"/>
      <c r="G202" s="1587"/>
      <c r="H202" s="1588"/>
      <c r="I202" s="982"/>
    </row>
    <row r="203" spans="1:10" s="965" customFormat="1" ht="15" hidden="1" customHeight="1" x14ac:dyDescent="0.15">
      <c r="A203" s="983"/>
      <c r="B203" s="1596"/>
      <c r="C203" s="1596"/>
      <c r="D203" s="1597"/>
      <c r="E203" s="981"/>
      <c r="F203" s="1586"/>
      <c r="G203" s="1587"/>
      <c r="H203" s="1588"/>
      <c r="I203" s="982"/>
    </row>
    <row r="204" spans="1:10" s="965" customFormat="1" ht="15" hidden="1" customHeight="1" x14ac:dyDescent="0.15">
      <c r="A204" s="983"/>
      <c r="B204" s="1596"/>
      <c r="C204" s="1596"/>
      <c r="D204" s="1597"/>
      <c r="E204" s="981"/>
      <c r="F204" s="1586"/>
      <c r="G204" s="1587"/>
      <c r="H204" s="1588"/>
      <c r="I204" s="982"/>
    </row>
    <row r="205" spans="1:10" s="965" customFormat="1" ht="15" hidden="1" customHeight="1" x14ac:dyDescent="0.15">
      <c r="A205" s="983"/>
      <c r="B205" s="1596"/>
      <c r="C205" s="1596"/>
      <c r="D205" s="1597"/>
      <c r="E205" s="981"/>
      <c r="F205" s="1586"/>
      <c r="G205" s="1587"/>
      <c r="H205" s="1588"/>
      <c r="I205" s="982"/>
    </row>
    <row r="206" spans="1:10" s="965" customFormat="1" ht="15" hidden="1" customHeight="1" x14ac:dyDescent="0.15">
      <c r="A206" s="983"/>
      <c r="B206" s="1596"/>
      <c r="C206" s="1596"/>
      <c r="D206" s="1597"/>
      <c r="E206" s="981"/>
      <c r="F206" s="1586"/>
      <c r="G206" s="1587"/>
      <c r="H206" s="1588"/>
      <c r="I206" s="982"/>
    </row>
    <row r="207" spans="1:10" s="965" customFormat="1" ht="15" hidden="1" customHeight="1" x14ac:dyDescent="0.15">
      <c r="A207" s="983"/>
      <c r="B207" s="1596"/>
      <c r="C207" s="1596"/>
      <c r="D207" s="1597"/>
      <c r="E207" s="981"/>
      <c r="F207" s="1586"/>
      <c r="G207" s="1587"/>
      <c r="H207" s="1588"/>
      <c r="I207" s="982"/>
    </row>
    <row r="208" spans="1:10" s="985" customFormat="1" ht="15" hidden="1" customHeight="1" x14ac:dyDescent="0.15">
      <c r="A208" s="983"/>
      <c r="B208" s="1596"/>
      <c r="C208" s="1596"/>
      <c r="D208" s="1597"/>
      <c r="E208" s="981"/>
      <c r="F208" s="1586"/>
      <c r="G208" s="1587"/>
      <c r="H208" s="1588"/>
      <c r="I208" s="984"/>
      <c r="J208" s="965"/>
    </row>
    <row r="209" spans="1:9" s="965" customFormat="1" ht="15" hidden="1" customHeight="1" x14ac:dyDescent="0.15">
      <c r="A209" s="983"/>
      <c r="B209" s="1596"/>
      <c r="C209" s="1596"/>
      <c r="D209" s="1597"/>
      <c r="E209" s="981"/>
      <c r="F209" s="1586"/>
      <c r="G209" s="1587"/>
      <c r="H209" s="1588"/>
      <c r="I209" s="982"/>
    </row>
    <row r="210" spans="1:9" s="965" customFormat="1" ht="15" hidden="1" customHeight="1" x14ac:dyDescent="0.15">
      <c r="A210" s="983"/>
      <c r="B210" s="1596"/>
      <c r="C210" s="1596"/>
      <c r="D210" s="1597"/>
      <c r="E210" s="981"/>
      <c r="F210" s="1586"/>
      <c r="G210" s="1587"/>
      <c r="H210" s="1588"/>
      <c r="I210" s="982"/>
    </row>
    <row r="211" spans="1:9" s="965" customFormat="1" ht="15" hidden="1" customHeight="1" x14ac:dyDescent="0.15">
      <c r="A211" s="584"/>
      <c r="B211" s="1590"/>
      <c r="C211" s="1590"/>
      <c r="D211" s="1591"/>
      <c r="E211" s="981"/>
      <c r="F211" s="1589"/>
      <c r="G211" s="1590"/>
      <c r="H211" s="1591"/>
      <c r="I211" s="974"/>
    </row>
    <row r="212" spans="1:9" s="965" customFormat="1" ht="15" hidden="1" customHeight="1" x14ac:dyDescent="0.15">
      <c r="A212" s="584"/>
      <c r="B212" s="1590"/>
      <c r="C212" s="1590"/>
      <c r="D212" s="1591"/>
      <c r="E212" s="981"/>
      <c r="F212" s="1589"/>
      <c r="G212" s="1590"/>
      <c r="H212" s="1591"/>
      <c r="I212" s="974"/>
    </row>
    <row r="213" spans="1:9" s="965" customFormat="1" ht="15" hidden="1" customHeight="1" x14ac:dyDescent="0.15">
      <c r="A213" s="584"/>
      <c r="B213" s="1590"/>
      <c r="C213" s="1590"/>
      <c r="D213" s="1591"/>
      <c r="E213" s="981"/>
      <c r="F213" s="1589"/>
      <c r="G213" s="1590"/>
      <c r="H213" s="1591"/>
      <c r="I213" s="974"/>
    </row>
    <row r="214" spans="1:9" s="965" customFormat="1" ht="15" hidden="1" customHeight="1" x14ac:dyDescent="0.15">
      <c r="A214" s="584"/>
      <c r="B214" s="1590"/>
      <c r="C214" s="1590"/>
      <c r="D214" s="1591"/>
      <c r="E214" s="981"/>
      <c r="F214" s="1589"/>
      <c r="G214" s="1590"/>
      <c r="H214" s="1591"/>
      <c r="I214" s="974"/>
    </row>
    <row r="215" spans="1:9" s="965" customFormat="1" ht="15" hidden="1" customHeight="1" x14ac:dyDescent="0.15">
      <c r="A215" s="584"/>
      <c r="B215" s="1590"/>
      <c r="C215" s="1590"/>
      <c r="D215" s="1591"/>
      <c r="E215" s="981"/>
      <c r="F215" s="1589"/>
      <c r="G215" s="1590"/>
      <c r="H215" s="1591"/>
      <c r="I215" s="974"/>
    </row>
    <row r="216" spans="1:9" s="965" customFormat="1" ht="15" hidden="1" customHeight="1" x14ac:dyDescent="0.15">
      <c r="A216" s="584"/>
      <c r="B216" s="1590"/>
      <c r="C216" s="1590"/>
      <c r="D216" s="1591"/>
      <c r="E216" s="981"/>
      <c r="F216" s="1589"/>
      <c r="G216" s="1590"/>
      <c r="H216" s="1591"/>
      <c r="I216" s="974"/>
    </row>
    <row r="217" spans="1:9" s="965" customFormat="1" ht="15" hidden="1" customHeight="1" x14ac:dyDescent="0.15">
      <c r="A217" s="584"/>
      <c r="B217" s="1590"/>
      <c r="C217" s="1590"/>
      <c r="D217" s="1591"/>
      <c r="E217" s="981"/>
      <c r="F217" s="1589"/>
      <c r="G217" s="1590"/>
      <c r="H217" s="1591"/>
      <c r="I217" s="974"/>
    </row>
    <row r="218" spans="1:9" s="965" customFormat="1" ht="15" hidden="1" customHeight="1" x14ac:dyDescent="0.15">
      <c r="A218" s="584"/>
      <c r="B218" s="1590"/>
      <c r="C218" s="1590"/>
      <c r="D218" s="1591"/>
      <c r="E218" s="981"/>
      <c r="F218" s="1589"/>
      <c r="G218" s="1590"/>
      <c r="H218" s="1591"/>
      <c r="I218" s="974"/>
    </row>
    <row r="219" spans="1:9" s="965" customFormat="1" ht="15" hidden="1" customHeight="1" x14ac:dyDescent="0.15">
      <c r="A219" s="584"/>
      <c r="B219" s="1590"/>
      <c r="C219" s="1590"/>
      <c r="D219" s="1591"/>
      <c r="E219" s="981"/>
      <c r="F219" s="1589"/>
      <c r="G219" s="1590"/>
      <c r="H219" s="1591"/>
      <c r="I219" s="974"/>
    </row>
    <row r="220" spans="1:9" s="965" customFormat="1" ht="15" hidden="1" customHeight="1" x14ac:dyDescent="0.15">
      <c r="A220" s="584"/>
      <c r="B220" s="1590"/>
      <c r="C220" s="1590"/>
      <c r="D220" s="1591"/>
      <c r="E220" s="981"/>
      <c r="F220" s="1589"/>
      <c r="G220" s="1590"/>
      <c r="H220" s="1591"/>
      <c r="I220" s="974"/>
    </row>
    <row r="221" spans="1:9" s="965" customFormat="1" ht="15" hidden="1" customHeight="1" x14ac:dyDescent="0.15">
      <c r="A221" s="584"/>
      <c r="B221" s="1590"/>
      <c r="C221" s="1590"/>
      <c r="D221" s="1591"/>
      <c r="E221" s="981"/>
      <c r="F221" s="1589"/>
      <c r="G221" s="1590"/>
      <c r="H221" s="1591"/>
      <c r="I221" s="974"/>
    </row>
    <row r="222" spans="1:9" s="965" customFormat="1" ht="15" hidden="1" customHeight="1" x14ac:dyDescent="0.15">
      <c r="A222" s="584"/>
      <c r="B222" s="1590"/>
      <c r="C222" s="1590"/>
      <c r="D222" s="1591"/>
      <c r="E222" s="981"/>
      <c r="F222" s="1589"/>
      <c r="G222" s="1590"/>
      <c r="H222" s="1591"/>
      <c r="I222" s="974"/>
    </row>
    <row r="223" spans="1:9" s="965" customFormat="1" ht="15" hidden="1" customHeight="1" x14ac:dyDescent="0.15">
      <c r="A223" s="584"/>
      <c r="B223" s="1590"/>
      <c r="C223" s="1590"/>
      <c r="D223" s="1591"/>
      <c r="E223" s="981"/>
      <c r="F223" s="1589"/>
      <c r="G223" s="1590"/>
      <c r="H223" s="1591"/>
      <c r="I223" s="974"/>
    </row>
    <row r="224" spans="1:9" s="965" customFormat="1" ht="15" hidden="1" customHeight="1" x14ac:dyDescent="0.15">
      <c r="A224" s="584"/>
      <c r="B224" s="1590"/>
      <c r="C224" s="1590"/>
      <c r="D224" s="1591"/>
      <c r="E224" s="981"/>
      <c r="F224" s="1589"/>
      <c r="G224" s="1590"/>
      <c r="H224" s="1591"/>
      <c r="I224" s="974"/>
    </row>
    <row r="225" spans="1:9" s="965" customFormat="1" ht="15" hidden="1" customHeight="1" x14ac:dyDescent="0.15">
      <c r="A225" s="584"/>
      <c r="B225" s="1590"/>
      <c r="C225" s="1590"/>
      <c r="D225" s="1591"/>
      <c r="E225" s="981"/>
      <c r="F225" s="1589"/>
      <c r="G225" s="1590"/>
      <c r="H225" s="1591"/>
      <c r="I225" s="974"/>
    </row>
    <row r="226" spans="1:9" s="965" customFormat="1" ht="15" hidden="1" customHeight="1" x14ac:dyDescent="0.15">
      <c r="A226" s="584"/>
      <c r="B226" s="1590"/>
      <c r="C226" s="1590"/>
      <c r="D226" s="1591"/>
      <c r="E226" s="981"/>
      <c r="F226" s="1589"/>
      <c r="G226" s="1590"/>
      <c r="H226" s="1591"/>
      <c r="I226" s="974"/>
    </row>
    <row r="227" spans="1:9" s="965" customFormat="1" ht="15" hidden="1" customHeight="1" x14ac:dyDescent="0.15">
      <c r="A227" s="584"/>
      <c r="B227" s="1590"/>
      <c r="C227" s="1590"/>
      <c r="D227" s="1591"/>
      <c r="E227" s="981"/>
      <c r="F227" s="1589"/>
      <c r="G227" s="1590"/>
      <c r="H227" s="1591"/>
      <c r="I227" s="974"/>
    </row>
    <row r="228" spans="1:9" s="965" customFormat="1" ht="15" hidden="1" customHeight="1" x14ac:dyDescent="0.15">
      <c r="A228" s="584"/>
      <c r="B228" s="1590"/>
      <c r="C228" s="1590"/>
      <c r="D228" s="1591"/>
      <c r="E228" s="981"/>
      <c r="F228" s="1589"/>
      <c r="G228" s="1590"/>
      <c r="H228" s="1591"/>
      <c r="I228" s="974"/>
    </row>
    <row r="229" spans="1:9" s="965" customFormat="1" ht="15" hidden="1" customHeight="1" x14ac:dyDescent="0.15">
      <c r="A229" s="584"/>
      <c r="B229" s="1590"/>
      <c r="C229" s="1590"/>
      <c r="D229" s="1591"/>
      <c r="E229" s="981"/>
      <c r="F229" s="1589"/>
      <c r="G229" s="1590"/>
      <c r="H229" s="1591"/>
      <c r="I229" s="974"/>
    </row>
    <row r="230" spans="1:9" s="965" customFormat="1" ht="15" hidden="1" customHeight="1" x14ac:dyDescent="0.15">
      <c r="A230" s="584"/>
      <c r="B230" s="1590"/>
      <c r="C230" s="1590"/>
      <c r="D230" s="1591"/>
      <c r="E230" s="981"/>
      <c r="F230" s="1589"/>
      <c r="G230" s="1590"/>
      <c r="H230" s="1591"/>
      <c r="I230" s="974"/>
    </row>
    <row r="231" spans="1:9" s="965" customFormat="1" ht="15" hidden="1" customHeight="1" x14ac:dyDescent="0.15">
      <c r="A231" s="584"/>
      <c r="B231" s="1590"/>
      <c r="C231" s="1590"/>
      <c r="D231" s="1591"/>
      <c r="E231" s="981"/>
      <c r="F231" s="1589"/>
      <c r="G231" s="1590"/>
      <c r="H231" s="1591"/>
      <c r="I231" s="974"/>
    </row>
    <row r="232" spans="1:9" s="965" customFormat="1" ht="15" hidden="1" customHeight="1" x14ac:dyDescent="0.15">
      <c r="A232" s="584"/>
      <c r="B232" s="1590"/>
      <c r="C232" s="1590"/>
      <c r="D232" s="1591"/>
      <c r="E232" s="981"/>
      <c r="F232" s="1589"/>
      <c r="G232" s="1590"/>
      <c r="H232" s="1591"/>
      <c r="I232" s="974"/>
    </row>
    <row r="233" spans="1:9" s="965" customFormat="1" ht="15" hidden="1" customHeight="1" x14ac:dyDescent="0.15">
      <c r="A233" s="584"/>
      <c r="B233" s="1590"/>
      <c r="C233" s="1590"/>
      <c r="D233" s="1591"/>
      <c r="E233" s="981"/>
      <c r="F233" s="1589"/>
      <c r="G233" s="1590"/>
      <c r="H233" s="1591"/>
      <c r="I233" s="974"/>
    </row>
    <row r="234" spans="1:9" s="965" customFormat="1" ht="15" hidden="1" customHeight="1" x14ac:dyDescent="0.15">
      <c r="A234" s="584"/>
      <c r="B234" s="1590"/>
      <c r="C234" s="1590"/>
      <c r="D234" s="1591"/>
      <c r="E234" s="981"/>
      <c r="F234" s="1589"/>
      <c r="G234" s="1590"/>
      <c r="H234" s="1591"/>
      <c r="I234" s="974"/>
    </row>
    <row r="235" spans="1:9" s="965" customFormat="1" ht="15" hidden="1" customHeight="1" x14ac:dyDescent="0.15">
      <c r="A235" s="584"/>
      <c r="B235" s="1590"/>
      <c r="C235" s="1590"/>
      <c r="D235" s="1591"/>
      <c r="E235" s="981"/>
      <c r="F235" s="1589"/>
      <c r="G235" s="1590"/>
      <c r="H235" s="1591"/>
      <c r="I235" s="974"/>
    </row>
    <row r="236" spans="1:9" s="965" customFormat="1" ht="15" hidden="1" customHeight="1" x14ac:dyDescent="0.15">
      <c r="A236" s="584"/>
      <c r="B236" s="1590"/>
      <c r="C236" s="1590"/>
      <c r="D236" s="1591"/>
      <c r="E236" s="981"/>
      <c r="F236" s="1589"/>
      <c r="G236" s="1590"/>
      <c r="H236" s="1591"/>
      <c r="I236" s="974"/>
    </row>
    <row r="237" spans="1:9" s="965" customFormat="1" ht="15" hidden="1" customHeight="1" x14ac:dyDescent="0.15">
      <c r="A237" s="584"/>
      <c r="B237" s="1590"/>
      <c r="C237" s="1590"/>
      <c r="D237" s="1591"/>
      <c r="E237" s="981"/>
      <c r="F237" s="1589"/>
      <c r="G237" s="1590"/>
      <c r="H237" s="1591"/>
      <c r="I237" s="974"/>
    </row>
    <row r="238" spans="1:9" s="965" customFormat="1" ht="15" hidden="1" customHeight="1" x14ac:dyDescent="0.15">
      <c r="A238" s="584"/>
      <c r="B238" s="1590"/>
      <c r="C238" s="1590"/>
      <c r="D238" s="1591"/>
      <c r="E238" s="981"/>
      <c r="F238" s="1589"/>
      <c r="G238" s="1590"/>
      <c r="H238" s="1591"/>
      <c r="I238" s="974"/>
    </row>
    <row r="239" spans="1:9" s="965" customFormat="1" ht="15" hidden="1" customHeight="1" x14ac:dyDescent="0.15">
      <c r="A239" s="584"/>
      <c r="B239" s="1590"/>
      <c r="C239" s="1590"/>
      <c r="D239" s="1591"/>
      <c r="E239" s="981"/>
      <c r="F239" s="1589"/>
      <c r="G239" s="1590"/>
      <c r="H239" s="1591"/>
      <c r="I239" s="974"/>
    </row>
    <row r="240" spans="1:9" s="965" customFormat="1" ht="15" hidden="1" customHeight="1" x14ac:dyDescent="0.15">
      <c r="A240" s="584"/>
      <c r="B240" s="1590"/>
      <c r="C240" s="1590"/>
      <c r="D240" s="1591"/>
      <c r="E240" s="981"/>
      <c r="F240" s="1589"/>
      <c r="G240" s="1590"/>
      <c r="H240" s="1591"/>
      <c r="I240" s="974"/>
    </row>
    <row r="241" spans="1:14" s="965" customFormat="1" ht="15" hidden="1" customHeight="1" x14ac:dyDescent="0.15">
      <c r="A241" s="584"/>
      <c r="B241" s="1590"/>
      <c r="C241" s="1590"/>
      <c r="D241" s="1591"/>
      <c r="E241" s="981"/>
      <c r="F241" s="1589"/>
      <c r="G241" s="1590"/>
      <c r="H241" s="1591"/>
      <c r="I241" s="974"/>
    </row>
    <row r="242" spans="1:14" s="965" customFormat="1" ht="15" hidden="1" customHeight="1" x14ac:dyDescent="0.15">
      <c r="A242" s="584"/>
      <c r="B242" s="1590"/>
      <c r="C242" s="1590"/>
      <c r="D242" s="1591"/>
      <c r="E242" s="981"/>
      <c r="F242" s="1589"/>
      <c r="G242" s="1590"/>
      <c r="H242" s="1591"/>
      <c r="I242" s="974"/>
    </row>
    <row r="243" spans="1:14" s="965" customFormat="1" ht="15" hidden="1" customHeight="1" x14ac:dyDescent="0.15">
      <c r="A243" s="584"/>
      <c r="B243" s="1590"/>
      <c r="C243" s="1590"/>
      <c r="D243" s="1591"/>
      <c r="E243" s="981"/>
      <c r="F243" s="1589"/>
      <c r="G243" s="1590"/>
      <c r="H243" s="1591"/>
      <c r="I243" s="974"/>
    </row>
    <row r="244" spans="1:14" s="965" customFormat="1" ht="15" hidden="1" customHeight="1" x14ac:dyDescent="0.15">
      <c r="A244" s="584"/>
      <c r="B244" s="1590"/>
      <c r="C244" s="1590"/>
      <c r="D244" s="1591"/>
      <c r="E244" s="981"/>
      <c r="F244" s="1589"/>
      <c r="G244" s="1590"/>
      <c r="H244" s="1591"/>
      <c r="I244" s="974"/>
    </row>
    <row r="245" spans="1:14" s="965" customFormat="1" ht="15" hidden="1" customHeight="1" x14ac:dyDescent="0.15">
      <c r="A245" s="584"/>
      <c r="B245" s="1590"/>
      <c r="C245" s="1590"/>
      <c r="D245" s="1591"/>
      <c r="E245" s="981"/>
      <c r="F245" s="1589"/>
      <c r="G245" s="1590"/>
      <c r="H245" s="1591"/>
      <c r="I245" s="974"/>
    </row>
    <row r="246" spans="1:14" s="965" customFormat="1" ht="15" hidden="1" customHeight="1" x14ac:dyDescent="0.15">
      <c r="A246" s="584"/>
      <c r="B246" s="1590"/>
      <c r="C246" s="1590"/>
      <c r="D246" s="1591"/>
      <c r="E246" s="981"/>
      <c r="F246" s="1589"/>
      <c r="G246" s="1590"/>
      <c r="H246" s="1591"/>
      <c r="I246" s="974"/>
    </row>
    <row r="247" spans="1:14" s="965" customFormat="1" ht="15" hidden="1" customHeight="1" x14ac:dyDescent="0.15">
      <c r="A247" s="584"/>
      <c r="B247" s="1590"/>
      <c r="C247" s="1590"/>
      <c r="D247" s="1591"/>
      <c r="E247" s="981"/>
      <c r="F247" s="1589"/>
      <c r="G247" s="1590"/>
      <c r="H247" s="1591"/>
      <c r="I247" s="974"/>
    </row>
    <row r="248" spans="1:14" s="965" customFormat="1" ht="15" hidden="1" customHeight="1" x14ac:dyDescent="0.15">
      <c r="A248" s="584"/>
      <c r="B248" s="1590"/>
      <c r="C248" s="1590"/>
      <c r="D248" s="1591"/>
      <c r="E248" s="981"/>
      <c r="F248" s="1589"/>
      <c r="G248" s="1590"/>
      <c r="H248" s="1591"/>
      <c r="I248" s="974"/>
    </row>
    <row r="249" spans="1:14" s="965" customFormat="1" ht="15" hidden="1" customHeight="1" x14ac:dyDescent="0.15">
      <c r="A249" s="584"/>
      <c r="B249" s="1590"/>
      <c r="C249" s="1590"/>
      <c r="D249" s="1591"/>
      <c r="E249" s="981"/>
      <c r="F249" s="1589"/>
      <c r="G249" s="1590"/>
      <c r="H249" s="1591"/>
      <c r="I249" s="974"/>
    </row>
    <row r="250" spans="1:14" s="965" customFormat="1" ht="15" hidden="1" customHeight="1" x14ac:dyDescent="0.15">
      <c r="A250" s="584"/>
      <c r="B250" s="1590"/>
      <c r="C250" s="1590"/>
      <c r="D250" s="1591"/>
      <c r="E250" s="981"/>
      <c r="F250" s="1589"/>
      <c r="G250" s="1590"/>
      <c r="H250" s="1591"/>
      <c r="I250" s="974"/>
    </row>
    <row r="251" spans="1:14" ht="15" customHeight="1" x14ac:dyDescent="0.15">
      <c r="A251" s="544"/>
      <c r="B251" s="545"/>
      <c r="C251" s="545"/>
      <c r="D251" s="545"/>
      <c r="E251" s="545"/>
      <c r="F251" s="545"/>
      <c r="G251" s="545"/>
      <c r="H251" s="691"/>
      <c r="I251" s="505">
        <f>SUM(I6:I198)</f>
        <v>411</v>
      </c>
    </row>
    <row r="252" spans="1:14" ht="15.6" customHeight="1" x14ac:dyDescent="0.15">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OK</v>
      </c>
      <c r="N252" s="505" t="str">
        <f>IF(I64=1,(IF(OR(F67&gt;0,F70&gt;0),"OK","KO")),"OK")</f>
        <v>OK</v>
      </c>
    </row>
    <row r="255" spans="1:14" x14ac:dyDescent="0.15">
      <c r="D255" s="975"/>
    </row>
  </sheetData>
  <sheetProtection algorithmName="SHA-512" hashValue="sL8wdvICNwDhqbeEOIt0DvlNAv/q2/LwsVY8el727+4k3QKEcun4m8+mPFOq+mqIXg3OHg/bohx8rdhNrXVudA==" saltValue="RPuSeiDYHcwOVaJG/ljEDQ==" spinCount="100000" sheet="1" selectLockedCells="1"/>
  <mergeCells count="81">
    <mergeCell ref="C26:E26"/>
    <mergeCell ref="D27:E27"/>
    <mergeCell ref="B32:E32"/>
    <mergeCell ref="B34:E34"/>
    <mergeCell ref="B37:E37"/>
    <mergeCell ref="B14:E14"/>
    <mergeCell ref="B18:E18"/>
    <mergeCell ref="B20:E20"/>
    <mergeCell ref="B22:E22"/>
    <mergeCell ref="C25:E25"/>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G107:H107"/>
    <mergeCell ref="B64:E64"/>
    <mergeCell ref="C67:E67"/>
    <mergeCell ref="G67:H67"/>
    <mergeCell ref="C70:E70"/>
    <mergeCell ref="G70:H70"/>
    <mergeCell ref="B73:E73"/>
    <mergeCell ref="C76:E76"/>
    <mergeCell ref="C79:E79"/>
    <mergeCell ref="C81:D81"/>
    <mergeCell ref="C82:E82"/>
    <mergeCell ref="B107:E107"/>
    <mergeCell ref="B134:E134"/>
    <mergeCell ref="B110:E110"/>
    <mergeCell ref="G110:H110"/>
    <mergeCell ref="B113:E113"/>
    <mergeCell ref="G113:H113"/>
    <mergeCell ref="B116:E116"/>
    <mergeCell ref="B119:E119"/>
    <mergeCell ref="B122:E122"/>
    <mergeCell ref="B125:E125"/>
    <mergeCell ref="B128:E128"/>
    <mergeCell ref="G128:H128"/>
    <mergeCell ref="B131:E131"/>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90:D190"/>
    <mergeCell ref="B174:E174"/>
    <mergeCell ref="C176:E176"/>
    <mergeCell ref="C177:E177"/>
    <mergeCell ref="C178:E178"/>
    <mergeCell ref="B180:F180"/>
    <mergeCell ref="C182:E182"/>
    <mergeCell ref="C183:E183"/>
    <mergeCell ref="C184:E184"/>
    <mergeCell ref="B186:E186"/>
    <mergeCell ref="C188:E188"/>
    <mergeCell ref="C189:E189"/>
    <mergeCell ref="F201:H250"/>
    <mergeCell ref="C191:E191"/>
    <mergeCell ref="C192:E192"/>
    <mergeCell ref="C193:E193"/>
    <mergeCell ref="B196:E196"/>
    <mergeCell ref="B198:E198"/>
    <mergeCell ref="B201:D250"/>
    <mergeCell ref="H191:H193"/>
  </mergeCells>
  <phoneticPr fontId="0" type="noConversion"/>
  <dataValidations count="10">
    <dataValidation type="list" allowBlank="1" showInputMessage="1" showErrorMessage="1" sqref="F18" xr:uid="{00000000-0002-0000-0200-000000000000}">
      <formula1>"_, Sì, No, Non sono stati esternalizzati servizi "</formula1>
    </dataValidation>
    <dataValidation type="whole" allowBlank="1" showInputMessage="1" showErrorMessage="1" errorTitle="ERRORE NEL DATO IMMESSO" error="INSERIRE SOLO NUMERI INTERI" sqref="E201:E250" xr:uid="{00000000-0002-0000-0200-000001000000}">
      <formula1>1</formula1>
      <formula2>99999</formula2>
    </dataValidation>
    <dataValidation type="whole" allowBlank="1" showInputMessage="1" showErrorMessage="1" errorTitle="ATTENZIONE" error="INSERIRE UN VALORE NUMERICO INTERO" sqref="F8 F6" xr:uid="{00000000-0002-0000-0200-000002000000}">
      <formula1>0</formula1>
      <formula2>100</formula2>
    </dataValidation>
    <dataValidation type="decimal" allowBlank="1" showInputMessage="1" showErrorMessage="1" errorTitle="ATTENZIONE" error="INSERIRE SOLO VALORI NUMERICI CON DUE DECIMALI" sqref="F37" xr:uid="{00000000-0002-0000-0200-000003000000}">
      <formula1>0.01</formula1>
      <formula2>100</formula2>
    </dataValidation>
    <dataValidation type="whole" allowBlank="1" showInputMessage="1" showErrorMessage="1" errorTitle="ATTENZIONE" error="INSERIRE SOLO VALORI NUMERICI INTERI" sqref="F55 F67:F68 F64:F65 F61:F62 F44 F58 F42 F70 F107 F113 F110 F40 F47:F50 F52:F53 F151:F159 F128 F79 F77 F73:F74 F138:F147 F176:F178 F182:F184 F188:F189 F191:F193 F169 F196 F198" xr:uid="{00000000-0002-0000-0200-000004000000}">
      <formula1>0</formula1>
      <formula2>999999999999</formula2>
    </dataValidation>
    <dataValidation type="list" allowBlank="1" showInputMessage="1" showErrorMessage="1" sqref="F122" xr:uid="{00000000-0002-0000-0200-000005000000}">
      <formula1>"_, SI, No, Non Tenuto"</formula1>
    </dataValidation>
    <dataValidation type="list" allowBlank="1" showInputMessage="1" showErrorMessage="1" sqref="F134" xr:uid="{00000000-0002-0000-02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xr:uid="{00000000-0002-0000-0200-000007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xr:uid="{00000000-0002-0000-0200-000008000000}">
      <formula1>100</formula1>
      <formula2>99999</formula2>
    </dataValidation>
    <dataValidation type="whole" allowBlank="1" showInputMessage="1" showErrorMessage="1" errorTitle="ATTENZIONE" error="INSERIRE UN VALORE NUMERICO INTERO" sqref="F76" xr:uid="{00000000-0002-0000-0200-000009000000}">
      <formula1>1</formula1>
      <formula2>100</formula2>
    </dataValidation>
  </dataValidations>
  <printOptions horizontalCentered="1"/>
  <pageMargins left="0" right="0" top="0" bottom="0" header="0" footer="0"/>
  <pageSetup paperSize="8" scale="71"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Fill="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Fill="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Fill="0" autoLine="0" autoPict="0">
                <anchor moveWithCells="1">
                  <from>
                    <xdr:col>5</xdr:col>
                    <xdr:colOff>504825</xdr:colOff>
                    <xdr:row>19</xdr:row>
                    <xdr:rowOff>123825</xdr:rowOff>
                  </from>
                  <to>
                    <xdr:col>5</xdr:col>
                    <xdr:colOff>790575</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Fill="0" autoLine="0" autoPict="0">
                <anchor moveWithCells="1">
                  <from>
                    <xdr:col>6</xdr:col>
                    <xdr:colOff>485775</xdr:colOff>
                    <xdr:row>19</xdr:row>
                    <xdr:rowOff>104775</xdr:rowOff>
                  </from>
                  <to>
                    <xdr:col>6</xdr:col>
                    <xdr:colOff>762000</xdr:colOff>
                    <xdr:row>19</xdr:row>
                    <xdr:rowOff>333375</xdr:rowOff>
                  </to>
                </anchor>
              </controlPr>
            </control>
          </mc:Choice>
        </mc:AlternateContent>
        <mc:AlternateContent xmlns:mc="http://schemas.openxmlformats.org/markup-compatibility/2006">
          <mc:Choice Requires="x14">
            <control shapeId="4472837" r:id="rId8" name="Option Button 5">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Fill="0" autoLine="0" autoPict="0">
                <anchor moveWithCells="1">
                  <from>
                    <xdr:col>6</xdr:col>
                    <xdr:colOff>485775</xdr:colOff>
                    <xdr:row>21</xdr:row>
                    <xdr:rowOff>76200</xdr:rowOff>
                  </from>
                  <to>
                    <xdr:col>6</xdr:col>
                    <xdr:colOff>762000</xdr:colOff>
                    <xdr:row>21</xdr:row>
                    <xdr:rowOff>295275</xdr:rowOff>
                  </to>
                </anchor>
              </controlPr>
            </control>
          </mc:Choice>
        </mc:AlternateContent>
        <mc:AlternateContent xmlns:mc="http://schemas.openxmlformats.org/markup-compatibility/2006">
          <mc:Choice Requires="x14">
            <control shapeId="4472839" r:id="rId10" name="Group Box 7">
              <controlPr defaultSize="0" autoFill="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Fill="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Fill="0" autoLine="0" autoPict="0">
                <anchor moveWithCells="1">
                  <from>
                    <xdr:col>5</xdr:col>
                    <xdr:colOff>533400</xdr:colOff>
                    <xdr:row>24</xdr:row>
                    <xdr:rowOff>28575</xdr:rowOff>
                  </from>
                  <to>
                    <xdr:col>5</xdr:col>
                    <xdr:colOff>828675</xdr:colOff>
                    <xdr:row>24</xdr:row>
                    <xdr:rowOff>257175</xdr:rowOff>
                  </to>
                </anchor>
              </controlPr>
            </control>
          </mc:Choice>
        </mc:AlternateContent>
        <mc:AlternateContent xmlns:mc="http://schemas.openxmlformats.org/markup-compatibility/2006">
          <mc:Choice Requires="x14">
            <control shapeId="4472842" r:id="rId13" name="Option Button 10">
              <controlPr defaultSize="0" autoFill="0" autoLine="0" autoPict="0">
                <anchor moveWithCells="1">
                  <from>
                    <xdr:col>6</xdr:col>
                    <xdr:colOff>485775</xdr:colOff>
                    <xdr:row>24</xdr:row>
                    <xdr:rowOff>28575</xdr:rowOff>
                  </from>
                  <to>
                    <xdr:col>6</xdr:col>
                    <xdr:colOff>790575</xdr:colOff>
                    <xdr:row>24</xdr:row>
                    <xdr:rowOff>257175</xdr:rowOff>
                  </to>
                </anchor>
              </controlPr>
            </control>
          </mc:Choice>
        </mc:AlternateContent>
        <mc:AlternateContent xmlns:mc="http://schemas.openxmlformats.org/markup-compatibility/2006">
          <mc:Choice Requires="x14">
            <control shapeId="4472843" r:id="rId14" name="Group Box 11">
              <controlPr defaultSize="0" autoFill="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Fill="0" autoLine="0" autoPict="0">
                <anchor moveWithCells="1">
                  <from>
                    <xdr:col>5</xdr:col>
                    <xdr:colOff>504825</xdr:colOff>
                    <xdr:row>13</xdr:row>
                    <xdr:rowOff>76200</xdr:rowOff>
                  </from>
                  <to>
                    <xdr:col>5</xdr:col>
                    <xdr:colOff>790575</xdr:colOff>
                    <xdr:row>13</xdr:row>
                    <xdr:rowOff>314325</xdr:rowOff>
                  </to>
                </anchor>
              </controlPr>
            </control>
          </mc:Choice>
        </mc:AlternateContent>
        <mc:AlternateContent xmlns:mc="http://schemas.openxmlformats.org/markup-compatibility/2006">
          <mc:Choice Requires="x14">
            <control shapeId="4472845" r:id="rId16" name="Option Button 13">
              <controlPr defaultSize="0" autoFill="0" autoLine="0" autoPict="0">
                <anchor moveWithCells="1">
                  <from>
                    <xdr:col>6</xdr:col>
                    <xdr:colOff>447675</xdr:colOff>
                    <xdr:row>13</xdr:row>
                    <xdr:rowOff>104775</xdr:rowOff>
                  </from>
                  <to>
                    <xdr:col>6</xdr:col>
                    <xdr:colOff>714375</xdr:colOff>
                    <xdr:row>13</xdr:row>
                    <xdr:rowOff>333375</xdr:rowOff>
                  </to>
                </anchor>
              </controlPr>
            </control>
          </mc:Choice>
        </mc:AlternateContent>
        <mc:AlternateContent xmlns:mc="http://schemas.openxmlformats.org/markup-compatibility/2006">
          <mc:Choice Requires="x14">
            <control shapeId="4472846" r:id="rId17" name="Group Box 14">
              <controlPr defaultSize="0" autoFill="0" autoPict="0">
                <anchor moveWithCells="1">
                  <from>
                    <xdr:col>4</xdr:col>
                    <xdr:colOff>1209675</xdr:colOff>
                    <xdr:row>114</xdr:row>
                    <xdr:rowOff>190500</xdr:rowOff>
                  </from>
                  <to>
                    <xdr:col>7</xdr:col>
                    <xdr:colOff>9525</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Fill="0" autoLine="0" autoPict="0">
                <anchor moveWithCells="1">
                  <from>
                    <xdr:col>5</xdr:col>
                    <xdr:colOff>504825</xdr:colOff>
                    <xdr:row>115</xdr:row>
                    <xdr:rowOff>180975</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Fill="0" autoLine="0" autoPict="0">
                <anchor moveWithCells="1">
                  <from>
                    <xdr:col>6</xdr:col>
                    <xdr:colOff>485775</xdr:colOff>
                    <xdr:row>115</xdr:row>
                    <xdr:rowOff>142875</xdr:rowOff>
                  </from>
                  <to>
                    <xdr:col>6</xdr:col>
                    <xdr:colOff>828675</xdr:colOff>
                    <xdr:row>116</xdr:row>
                    <xdr:rowOff>0</xdr:rowOff>
                  </to>
                </anchor>
              </controlPr>
            </control>
          </mc:Choice>
        </mc:AlternateContent>
        <mc:AlternateContent xmlns:mc="http://schemas.openxmlformats.org/markup-compatibility/2006">
          <mc:Choice Requires="x14">
            <control shapeId="4472849" r:id="rId20" name="Group Box 1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Fill="0" autoLine="0" autoPict="0">
                <anchor moveWithCells="1">
                  <from>
                    <xdr:col>5</xdr:col>
                    <xdr:colOff>504825</xdr:colOff>
                    <xdr:row>118</xdr:row>
                    <xdr:rowOff>104775</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Fill="0" autoLine="0" autoPict="0">
                <anchor moveWithCells="1">
                  <from>
                    <xdr:col>6</xdr:col>
                    <xdr:colOff>485775</xdr:colOff>
                    <xdr:row>118</xdr:row>
                    <xdr:rowOff>104775</xdr:rowOff>
                  </from>
                  <to>
                    <xdr:col>6</xdr:col>
                    <xdr:colOff>790575</xdr:colOff>
                    <xdr:row>119</xdr:row>
                    <xdr:rowOff>0</xdr:rowOff>
                  </to>
                </anchor>
              </controlPr>
            </control>
          </mc:Choice>
        </mc:AlternateContent>
        <mc:AlternateContent xmlns:mc="http://schemas.openxmlformats.org/markup-compatibility/2006">
          <mc:Choice Requires="x14">
            <control shapeId="4472852" r:id="rId23" name="Group Box 20">
              <controlPr defaultSize="0" autoFill="0" autoPict="0">
                <anchor moveWithCells="1">
                  <from>
                    <xdr:col>5</xdr:col>
                    <xdr:colOff>0</xdr:colOff>
                    <xdr:row>63</xdr:row>
                    <xdr:rowOff>0</xdr:rowOff>
                  </from>
                  <to>
                    <xdr:col>7</xdr:col>
                    <xdr:colOff>9525</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Fill="0" autoLine="0" autoPict="0">
                <anchor moveWithCells="1">
                  <from>
                    <xdr:col>5</xdr:col>
                    <xdr:colOff>533400</xdr:colOff>
                    <xdr:row>63</xdr:row>
                    <xdr:rowOff>28575</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Fill="0" autoLine="0" autoPict="0">
                <anchor moveWithCells="1">
                  <from>
                    <xdr:col>6</xdr:col>
                    <xdr:colOff>447675</xdr:colOff>
                    <xdr:row>63</xdr:row>
                    <xdr:rowOff>28575</xdr:rowOff>
                  </from>
                  <to>
                    <xdr:col>6</xdr:col>
                    <xdr:colOff>752475</xdr:colOff>
                    <xdr:row>64</xdr:row>
                    <xdr:rowOff>0</xdr:rowOff>
                  </to>
                </anchor>
              </controlPr>
            </control>
          </mc:Choice>
        </mc:AlternateContent>
        <mc:AlternateContent xmlns:mc="http://schemas.openxmlformats.org/markup-compatibility/2006">
          <mc:Choice Requires="x14">
            <control shapeId="4472855" r:id="rId26" name="Group Box 23">
              <controlPr defaultSize="0" autoFill="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Fill="0" autoLine="0" autoPict="0">
                <anchor moveWithCells="1">
                  <from>
                    <xdr:col>5</xdr:col>
                    <xdr:colOff>533400</xdr:colOff>
                    <xdr:row>25</xdr:row>
                    <xdr:rowOff>28575</xdr:rowOff>
                  </from>
                  <to>
                    <xdr:col>5</xdr:col>
                    <xdr:colOff>828675</xdr:colOff>
                    <xdr:row>25</xdr:row>
                    <xdr:rowOff>257175</xdr:rowOff>
                  </to>
                </anchor>
              </controlPr>
            </control>
          </mc:Choice>
        </mc:AlternateContent>
        <mc:AlternateContent xmlns:mc="http://schemas.openxmlformats.org/markup-compatibility/2006">
          <mc:Choice Requires="x14">
            <control shapeId="4472857" r:id="rId28" name="Option Button 25">
              <controlPr defaultSize="0" autoFill="0" autoLine="0" autoPict="0">
                <anchor moveWithCells="1">
                  <from>
                    <xdr:col>6</xdr:col>
                    <xdr:colOff>485775</xdr:colOff>
                    <xdr:row>25</xdr:row>
                    <xdr:rowOff>28575</xdr:rowOff>
                  </from>
                  <to>
                    <xdr:col>6</xdr:col>
                    <xdr:colOff>790575</xdr:colOff>
                    <xdr:row>25</xdr:row>
                    <xdr:rowOff>257175</xdr:rowOff>
                  </to>
                </anchor>
              </controlPr>
            </control>
          </mc:Choice>
        </mc:AlternateContent>
        <mc:AlternateContent xmlns:mc="http://schemas.openxmlformats.org/markup-compatibility/2006">
          <mc:Choice Requires="x14">
            <control shapeId="4472858" r:id="rId29" name="Group Box 26">
              <controlPr defaultSize="0" autoFill="0" autoPict="0">
                <anchor moveWithCells="1">
                  <from>
                    <xdr:col>5</xdr:col>
                    <xdr:colOff>9525</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Fill="0" autoLine="0" autoPict="0">
                <anchor moveWithCells="1">
                  <from>
                    <xdr:col>5</xdr:col>
                    <xdr:colOff>504825</xdr:colOff>
                    <xdr:row>124</xdr:row>
                    <xdr:rowOff>180975</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Fill="0" autoLine="0" autoPict="0">
                <anchor moveWithCells="1">
                  <from>
                    <xdr:col>6</xdr:col>
                    <xdr:colOff>485775</xdr:colOff>
                    <xdr:row>124</xdr:row>
                    <xdr:rowOff>142875</xdr:rowOff>
                  </from>
                  <to>
                    <xdr:col>6</xdr:col>
                    <xdr:colOff>828675</xdr:colOff>
                    <xdr:row>125</xdr:row>
                    <xdr:rowOff>0</xdr:rowOff>
                  </to>
                </anchor>
              </controlPr>
            </control>
          </mc:Choice>
        </mc:AlternateContent>
        <mc:AlternateContent xmlns:mc="http://schemas.openxmlformats.org/markup-compatibility/2006">
          <mc:Choice Requires="x14">
            <control shapeId="4472861" r:id="rId32" name="Group Box 29">
              <controlPr defaultSize="0" autoFill="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Fill="0" autoLine="0" autoPict="0">
                <anchor moveWithCells="1">
                  <from>
                    <xdr:col>5</xdr:col>
                    <xdr:colOff>533400</xdr:colOff>
                    <xdr:row>46</xdr:row>
                    <xdr:rowOff>9525</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Fill="0" autoLine="0" autoPict="0">
                <anchor moveWithCells="1">
                  <from>
                    <xdr:col>6</xdr:col>
                    <xdr:colOff>447675</xdr:colOff>
                    <xdr:row>46</xdr:row>
                    <xdr:rowOff>9525</xdr:rowOff>
                  </from>
                  <to>
                    <xdr:col>6</xdr:col>
                    <xdr:colOff>752475</xdr:colOff>
                    <xdr:row>47</xdr:row>
                    <xdr:rowOff>0</xdr:rowOff>
                  </to>
                </anchor>
              </controlPr>
            </control>
          </mc:Choice>
        </mc:AlternateContent>
        <mc:AlternateContent xmlns:mc="http://schemas.openxmlformats.org/markup-compatibility/2006">
          <mc:Choice Requires="x14">
            <control shapeId="4472864" r:id="rId35" name="Group Box 32">
              <controlPr defaultSize="0" autoFill="0" autoPict="0">
                <anchor moveWithCells="1">
                  <from>
                    <xdr:col>5</xdr:col>
                    <xdr:colOff>0</xdr:colOff>
                    <xdr:row>48</xdr:row>
                    <xdr:rowOff>0</xdr:rowOff>
                  </from>
                  <to>
                    <xdr:col>7</xdr:col>
                    <xdr:colOff>9525</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Fill="0" autoLine="0" autoPict="0">
                <anchor moveWithCells="1">
                  <from>
                    <xdr:col>5</xdr:col>
                    <xdr:colOff>542925</xdr:colOff>
                    <xdr:row>48</xdr:row>
                    <xdr:rowOff>142875</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Fill="0" autoLine="0" autoPict="0">
                <anchor moveWithCells="1">
                  <from>
                    <xdr:col>6</xdr:col>
                    <xdr:colOff>447675</xdr:colOff>
                    <xdr:row>48</xdr:row>
                    <xdr:rowOff>142875</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Fill="0" autoPict="0">
                <anchor moveWithCells="1">
                  <from>
                    <xdr:col>5</xdr:col>
                    <xdr:colOff>0</xdr:colOff>
                    <xdr:row>50</xdr:row>
                    <xdr:rowOff>257175</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4472869" r:id="rId40" name="Option Button 37">
              <controlPr defaultSize="0" autoFill="0" autoLine="0" autoPict="0">
                <anchor moveWithCells="1">
                  <from>
                    <xdr:col>6</xdr:col>
                    <xdr:colOff>447675</xdr:colOff>
                    <xdr:row>51</xdr:row>
                    <xdr:rowOff>28575</xdr:rowOff>
                  </from>
                  <to>
                    <xdr:col>6</xdr:col>
                    <xdr:colOff>714375</xdr:colOff>
                    <xdr:row>51</xdr:row>
                    <xdr:rowOff>295275</xdr:rowOff>
                  </to>
                </anchor>
              </controlPr>
            </control>
          </mc:Choice>
        </mc:AlternateContent>
        <mc:AlternateContent xmlns:mc="http://schemas.openxmlformats.org/markup-compatibility/2006">
          <mc:Choice Requires="x14">
            <control shapeId="4472870" r:id="rId41" name="Group Box 38">
              <controlPr defaultSize="0" autoFill="0" autoPict="0">
                <anchor moveWithCells="1">
                  <from>
                    <xdr:col>5</xdr:col>
                    <xdr:colOff>0</xdr:colOff>
                    <xdr:row>161</xdr:row>
                    <xdr:rowOff>0</xdr:rowOff>
                  </from>
                  <to>
                    <xdr:col>7</xdr:col>
                    <xdr:colOff>0</xdr:colOff>
                    <xdr:row>162</xdr:row>
                    <xdr:rowOff>9525</xdr:rowOff>
                  </to>
                </anchor>
              </controlPr>
            </control>
          </mc:Choice>
        </mc:AlternateContent>
        <mc:AlternateContent xmlns:mc="http://schemas.openxmlformats.org/markup-compatibility/2006">
          <mc:Choice Requires="x14">
            <control shapeId="4472871" r:id="rId42" name="Option Button 39">
              <controlPr defaultSize="0" autoFill="0" autoLine="0" autoPict="0">
                <anchor moveWithCells="1">
                  <from>
                    <xdr:col>5</xdr:col>
                    <xdr:colOff>504825</xdr:colOff>
                    <xdr:row>161</xdr:row>
                    <xdr:rowOff>9525</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Fill="0" autoLine="0" autoPict="0">
                <anchor moveWithCells="1">
                  <from>
                    <xdr:col>6</xdr:col>
                    <xdr:colOff>447675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4472873" r:id="rId44" name="Group Box 41">
              <controlPr defaultSize="0" autoFill="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Fill="0" autoLine="0" autoPict="0">
                <anchor moveWithCells="1">
                  <from>
                    <xdr:col>5</xdr:col>
                    <xdr:colOff>504825</xdr:colOff>
                    <xdr:row>162</xdr:row>
                    <xdr:rowOff>9525</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Fill="0" autoLine="0" autoPict="0">
                <anchor moveWithCells="1">
                  <from>
                    <xdr:col>6</xdr:col>
                    <xdr:colOff>447675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4472876" r:id="rId47" name="Group Box 44">
              <controlPr defaultSize="0" autoFill="0" autoPict="0">
                <anchor moveWithCells="1">
                  <from>
                    <xdr:col>5</xdr:col>
                    <xdr:colOff>0</xdr:colOff>
                    <xdr:row>163</xdr:row>
                    <xdr:rowOff>0</xdr:rowOff>
                  </from>
                  <to>
                    <xdr:col>7</xdr:col>
                    <xdr:colOff>0</xdr:colOff>
                    <xdr:row>164</xdr:row>
                    <xdr:rowOff>9525</xdr:rowOff>
                  </to>
                </anchor>
              </controlPr>
            </control>
          </mc:Choice>
        </mc:AlternateContent>
        <mc:AlternateContent xmlns:mc="http://schemas.openxmlformats.org/markup-compatibility/2006">
          <mc:Choice Requires="x14">
            <control shapeId="4472877" r:id="rId48" name="Option Button 45">
              <controlPr defaultSize="0" autoFill="0" autoLine="0" autoPict="0">
                <anchor moveWithCells="1">
                  <from>
                    <xdr:col>5</xdr:col>
                    <xdr:colOff>504825</xdr:colOff>
                    <xdr:row>163</xdr:row>
                    <xdr:rowOff>9525</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Fill="0" autoLine="0" autoPict="0">
                <anchor moveWithCells="1">
                  <from>
                    <xdr:col>6</xdr:col>
                    <xdr:colOff>447675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4472879" r:id="rId50" name="Group Box 47">
              <controlPr defaultSize="0" autoFill="0" autoPict="0">
                <anchor moveWithCells="1">
                  <from>
                    <xdr:col>5</xdr:col>
                    <xdr:colOff>0</xdr:colOff>
                    <xdr:row>164</xdr:row>
                    <xdr:rowOff>0</xdr:rowOff>
                  </from>
                  <to>
                    <xdr:col>7</xdr:col>
                    <xdr:colOff>0</xdr:colOff>
                    <xdr:row>165</xdr:row>
                    <xdr:rowOff>9525</xdr:rowOff>
                  </to>
                </anchor>
              </controlPr>
            </control>
          </mc:Choice>
        </mc:AlternateContent>
        <mc:AlternateContent xmlns:mc="http://schemas.openxmlformats.org/markup-compatibility/2006">
          <mc:Choice Requires="x14">
            <control shapeId="4472880" r:id="rId51" name="Option Button 48">
              <controlPr defaultSize="0" autoFill="0" autoLine="0" autoPict="0">
                <anchor moveWithCells="1">
                  <from>
                    <xdr:col>5</xdr:col>
                    <xdr:colOff>504825</xdr:colOff>
                    <xdr:row>164</xdr:row>
                    <xdr:rowOff>9525</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Fill="0" autoLine="0" autoPict="0">
                <anchor moveWithCells="1">
                  <from>
                    <xdr:col>6</xdr:col>
                    <xdr:colOff>447675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Fill="0" autoLine="0" autoPict="0">
                <anchor moveWithCells="1">
                  <from>
                    <xdr:col>5</xdr:col>
                    <xdr:colOff>504825</xdr:colOff>
                    <xdr:row>165</xdr:row>
                    <xdr:rowOff>9525</xdr:rowOff>
                  </from>
                  <to>
                    <xdr:col>5</xdr:col>
                    <xdr:colOff>752475</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Fill="0" autoLine="0" autoPict="0">
                <anchor moveWithCells="1">
                  <from>
                    <xdr:col>6</xdr:col>
                    <xdr:colOff>447675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Fill="0" autoPict="0">
                <anchor moveWithCells="1">
                  <from>
                    <xdr:col>5</xdr:col>
                    <xdr:colOff>0</xdr:colOff>
                    <xdr:row>72</xdr:row>
                    <xdr:rowOff>0</xdr:rowOff>
                  </from>
                  <to>
                    <xdr:col>7</xdr:col>
                    <xdr:colOff>9525</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Fill="0" autoLine="0" autoPict="0">
                <anchor moveWithCells="1">
                  <from>
                    <xdr:col>5</xdr:col>
                    <xdr:colOff>533400</xdr:colOff>
                    <xdr:row>72</xdr:row>
                    <xdr:rowOff>9525</xdr:rowOff>
                  </from>
                  <to>
                    <xdr:col>5</xdr:col>
                    <xdr:colOff>828675</xdr:colOff>
                    <xdr:row>72</xdr:row>
                    <xdr:rowOff>238125</xdr:rowOff>
                  </to>
                </anchor>
              </controlPr>
            </control>
          </mc:Choice>
        </mc:AlternateContent>
        <mc:AlternateContent xmlns:mc="http://schemas.openxmlformats.org/markup-compatibility/2006">
          <mc:Choice Requires="x14">
            <control shapeId="4472886" r:id="rId57" name="Option Button 54">
              <controlPr defaultSize="0" autoFill="0" autoLine="0" autoPict="0">
                <anchor moveWithCells="1">
                  <from>
                    <xdr:col>6</xdr:col>
                    <xdr:colOff>447675</xdr:colOff>
                    <xdr:row>72</xdr:row>
                    <xdr:rowOff>9525</xdr:rowOff>
                  </from>
                  <to>
                    <xdr:col>6</xdr:col>
                    <xdr:colOff>714375</xdr:colOff>
                    <xdr:row>72</xdr:row>
                    <xdr:rowOff>257175</xdr:rowOff>
                  </to>
                </anchor>
              </controlPr>
            </control>
          </mc:Choice>
        </mc:AlternateContent>
        <mc:AlternateContent xmlns:mc="http://schemas.openxmlformats.org/markup-compatibility/2006">
          <mc:Choice Requires="x14">
            <control shapeId="4472887" r:id="rId58" name="Group Box 55">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Fill="0" autoLine="0" autoPict="0">
                <anchor moveWithCells="1">
                  <from>
                    <xdr:col>5</xdr:col>
                    <xdr:colOff>504825</xdr:colOff>
                    <xdr:row>78</xdr:row>
                    <xdr:rowOff>76200</xdr:rowOff>
                  </from>
                  <to>
                    <xdr:col>5</xdr:col>
                    <xdr:colOff>790575</xdr:colOff>
                    <xdr:row>78</xdr:row>
                    <xdr:rowOff>295275</xdr:rowOff>
                  </to>
                </anchor>
              </controlPr>
            </control>
          </mc:Choice>
        </mc:AlternateContent>
        <mc:AlternateContent xmlns:mc="http://schemas.openxmlformats.org/markup-compatibility/2006">
          <mc:Choice Requires="x14">
            <control shapeId="4472889" r:id="rId60" name="Option Button 57">
              <controlPr defaultSize="0" autoFill="0" autoLine="0" autoPict="0">
                <anchor moveWithCells="1">
                  <from>
                    <xdr:col>6</xdr:col>
                    <xdr:colOff>447675</xdr:colOff>
                    <xdr:row>78</xdr:row>
                    <xdr:rowOff>38100</xdr:rowOff>
                  </from>
                  <to>
                    <xdr:col>6</xdr:col>
                    <xdr:colOff>771525</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Fill="0" autoPict="0">
                <anchor moveWithCells="1">
                  <from>
                    <xdr:col>5</xdr:col>
                    <xdr:colOff>0</xdr:colOff>
                    <xdr:row>31</xdr:row>
                    <xdr:rowOff>0</xdr:rowOff>
                  </from>
                  <to>
                    <xdr:col>6</xdr:col>
                    <xdr:colOff>1143000</xdr:colOff>
                    <xdr:row>31</xdr:row>
                    <xdr:rowOff>390525</xdr:rowOff>
                  </to>
                </anchor>
              </controlPr>
            </control>
          </mc:Choice>
        </mc:AlternateContent>
        <mc:AlternateContent xmlns:mc="http://schemas.openxmlformats.org/markup-compatibility/2006">
          <mc:Choice Requires="x14">
            <control shapeId="4472891" r:id="rId62" name="Option Button 59">
              <controlPr defaultSize="0" autoFill="0" autoLine="0" autoPict="0">
                <anchor moveWithCells="1">
                  <from>
                    <xdr:col>5</xdr:col>
                    <xdr:colOff>504825</xdr:colOff>
                    <xdr:row>31</xdr:row>
                    <xdr:rowOff>104775</xdr:rowOff>
                  </from>
                  <to>
                    <xdr:col>5</xdr:col>
                    <xdr:colOff>790575</xdr:colOff>
                    <xdr:row>31</xdr:row>
                    <xdr:rowOff>295275</xdr:rowOff>
                  </to>
                </anchor>
              </controlPr>
            </control>
          </mc:Choice>
        </mc:AlternateContent>
        <mc:AlternateContent xmlns:mc="http://schemas.openxmlformats.org/markup-compatibility/2006">
          <mc:Choice Requires="x14">
            <control shapeId="4472892" r:id="rId63" name="Option Button 60">
              <controlPr defaultSize="0" autoFill="0" autoLine="0" autoPict="0">
                <anchor moveWithCells="1">
                  <from>
                    <xdr:col>6</xdr:col>
                    <xdr:colOff>485775</xdr:colOff>
                    <xdr:row>31</xdr:row>
                    <xdr:rowOff>76200</xdr:rowOff>
                  </from>
                  <to>
                    <xdr:col>6</xdr:col>
                    <xdr:colOff>762000</xdr:colOff>
                    <xdr:row>31</xdr:row>
                    <xdr:rowOff>276225</xdr:rowOff>
                  </to>
                </anchor>
              </controlPr>
            </control>
          </mc:Choice>
        </mc:AlternateContent>
        <mc:AlternateContent xmlns:mc="http://schemas.openxmlformats.org/markup-compatibility/2006">
          <mc:Choice Requires="x14">
            <control shapeId="4472893" r:id="rId64" name="Group Box 61">
              <controlPr defaultSize="0" autoFill="0" autoPict="0">
                <anchor moveWithCells="1">
                  <from>
                    <xdr:col>5</xdr:col>
                    <xdr:colOff>0</xdr:colOff>
                    <xdr:row>33</xdr:row>
                    <xdr:rowOff>0</xdr:rowOff>
                  </from>
                  <to>
                    <xdr:col>6</xdr:col>
                    <xdr:colOff>1143000</xdr:colOff>
                    <xdr:row>34</xdr:row>
                    <xdr:rowOff>28575</xdr:rowOff>
                  </to>
                </anchor>
              </controlPr>
            </control>
          </mc:Choice>
        </mc:AlternateContent>
        <mc:AlternateContent xmlns:mc="http://schemas.openxmlformats.org/markup-compatibility/2006">
          <mc:Choice Requires="x14">
            <control shapeId="4472894" r:id="rId65" name="Group Box 62">
              <controlPr defaultSize="0" autoFill="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Fill="0" autoLine="0" autoPict="0">
                <anchor moveWithCells="1">
                  <from>
                    <xdr:col>5</xdr:col>
                    <xdr:colOff>504825</xdr:colOff>
                    <xdr:row>33</xdr:row>
                    <xdr:rowOff>104775</xdr:rowOff>
                  </from>
                  <to>
                    <xdr:col>5</xdr:col>
                    <xdr:colOff>790575</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Fill="0" autoLine="0" autoPict="0">
                <anchor moveWithCells="1">
                  <from>
                    <xdr:col>6</xdr:col>
                    <xdr:colOff>485775</xdr:colOff>
                    <xdr:row>33</xdr:row>
                    <xdr:rowOff>76200</xdr:rowOff>
                  </from>
                  <to>
                    <xdr:col>6</xdr:col>
                    <xdr:colOff>762000</xdr:colOff>
                    <xdr:row>33</xdr:row>
                    <xdr:rowOff>295275</xdr:rowOff>
                  </to>
                </anchor>
              </controlPr>
            </control>
          </mc:Choice>
        </mc:AlternateContent>
        <mc:AlternateContent xmlns:mc="http://schemas.openxmlformats.org/markup-compatibility/2006">
          <mc:Choice Requires="x14">
            <control shapeId="4472897" r:id="rId68" name="Group Box 65">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Fill="0" autoLine="0" autoPict="0">
                <anchor moveWithCells="1">
                  <from>
                    <xdr:col>5</xdr:col>
                    <xdr:colOff>533400</xdr:colOff>
                    <xdr:row>171</xdr:row>
                    <xdr:rowOff>104775</xdr:rowOff>
                  </from>
                  <to>
                    <xdr:col>5</xdr:col>
                    <xdr:colOff>771525</xdr:colOff>
                    <xdr:row>171</xdr:row>
                    <xdr:rowOff>371475</xdr:rowOff>
                  </to>
                </anchor>
              </controlPr>
            </control>
          </mc:Choice>
        </mc:AlternateContent>
        <mc:AlternateContent xmlns:mc="http://schemas.openxmlformats.org/markup-compatibility/2006">
          <mc:Choice Requires="x14">
            <control shapeId="4472899" r:id="rId70" name="Option Button 67">
              <controlPr defaultSize="0" autoFill="0" autoLine="0" autoPict="0">
                <anchor moveWithCells="1">
                  <from>
                    <xdr:col>6</xdr:col>
                    <xdr:colOff>485775</xdr:colOff>
                    <xdr:row>171</xdr:row>
                    <xdr:rowOff>104775</xdr:rowOff>
                  </from>
                  <to>
                    <xdr:col>6</xdr:col>
                    <xdr:colOff>762000</xdr:colOff>
                    <xdr:row>171</xdr:row>
                    <xdr:rowOff>371475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pageSetUpPr fitToPage="1"/>
  </sheetPr>
  <dimension ref="A1:CA27"/>
  <sheetViews>
    <sheetView showGridLines="0" zoomScaleNormal="100" workbookViewId="0">
      <pane xSplit="2" ySplit="5" topLeftCell="AT6" activePane="bottomRight" state="frozen"/>
      <selection activeCell="A2" sqref="A2"/>
      <selection pane="topRight" activeCell="A2" sqref="A2"/>
      <selection pane="bottomLeft" activeCell="A2" sqref="A2"/>
      <selection pane="bottomRight" activeCell="AH15" sqref="AH15"/>
    </sheetView>
  </sheetViews>
  <sheetFormatPr defaultColWidth="9.33203125" defaultRowHeight="11.25" x14ac:dyDescent="0.2"/>
  <cols>
    <col min="1" max="1" width="43.5" style="3" customWidth="1"/>
    <col min="2" max="2" width="8.6640625" style="2" customWidth="1"/>
    <col min="3" max="16" width="11.5" style="3" hidden="1" customWidth="1"/>
    <col min="17" max="17" width="11.6640625" style="3" hidden="1" customWidth="1"/>
    <col min="18" max="20" width="11.5" style="3" hidden="1" customWidth="1"/>
    <col min="21" max="21" width="14.33203125" style="3" hidden="1" customWidth="1"/>
    <col min="22" max="25" width="11.5" style="3" hidden="1" customWidth="1"/>
    <col min="26" max="26" width="9.33203125" style="3" hidden="1" customWidth="1"/>
    <col min="27" max="40" width="11.5" style="3" customWidth="1"/>
    <col min="41" max="41" width="11.6640625" style="3" customWidth="1"/>
    <col min="42" max="43" width="11.5" style="3" customWidth="1"/>
    <col min="44" max="44" width="15.5" style="3" customWidth="1"/>
    <col min="45" max="45" width="13.5" style="3" customWidth="1"/>
    <col min="46" max="46" width="11.5" style="3" customWidth="1"/>
    <col min="47" max="47" width="12.83203125" style="3" customWidth="1"/>
    <col min="48" max="49" width="11.5" style="3" customWidth="1"/>
    <col min="50" max="50" width="0" style="3" hidden="1" customWidth="1"/>
    <col min="51" max="66" width="9.33203125" style="3"/>
    <col min="67" max="67" width="9.33203125" style="3" customWidth="1"/>
    <col min="68" max="68" width="0" style="3" hidden="1" customWidth="1"/>
    <col min="69" max="69" width="9.33203125" style="3" hidden="1" customWidth="1"/>
    <col min="70" max="70" width="0" style="3" hidden="1" customWidth="1"/>
    <col min="71" max="78" width="9.33203125" style="3"/>
    <col min="79" max="79" width="0" style="3" hidden="1" customWidth="1"/>
    <col min="80" max="16384" width="9.33203125" style="3"/>
  </cols>
  <sheetData>
    <row r="1" spans="1:79" ht="36" customHeight="1" x14ac:dyDescent="0.2">
      <c r="A1" s="778" t="str">
        <f>'t1'!A1</f>
        <v>REGIONI ED AUTONOMIE LOCALI - anno 2024</v>
      </c>
      <c r="B1" s="778"/>
      <c r="C1" s="778"/>
      <c r="D1" s="778"/>
      <c r="E1" s="778"/>
      <c r="F1" s="778"/>
      <c r="G1" s="778"/>
      <c r="H1" s="778"/>
      <c r="I1" s="778"/>
      <c r="J1" s="778"/>
      <c r="K1" s="778"/>
      <c r="L1" s="778"/>
      <c r="M1" s="778"/>
      <c r="N1" s="778"/>
      <c r="O1" s="778"/>
      <c r="P1" s="778"/>
      <c r="Q1" s="778"/>
      <c r="R1" s="778"/>
      <c r="S1" s="778"/>
      <c r="T1" s="778"/>
      <c r="U1" s="778"/>
      <c r="V1" s="778"/>
      <c r="W1" s="778"/>
      <c r="X1" s="778"/>
      <c r="Y1" s="281"/>
      <c r="AN1" s="823"/>
      <c r="AW1" s="281"/>
    </row>
    <row r="2" spans="1:79" ht="27" customHeight="1" thickBot="1" x14ac:dyDescent="0.25">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5"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461</v>
      </c>
      <c r="D4" s="420" t="s">
        <v>462</v>
      </c>
      <c r="E4" s="420" t="s">
        <v>324</v>
      </c>
      <c r="F4" s="561" t="s">
        <v>11</v>
      </c>
      <c r="G4" s="561" t="s">
        <v>12</v>
      </c>
      <c r="H4" s="561" t="s">
        <v>463</v>
      </c>
      <c r="I4" s="561" t="s">
        <v>964</v>
      </c>
      <c r="J4" s="561" t="s">
        <v>647</v>
      </c>
      <c r="K4" s="561" t="s">
        <v>534</v>
      </c>
      <c r="L4" s="421" t="s">
        <v>535</v>
      </c>
      <c r="M4" s="421" t="s">
        <v>464</v>
      </c>
      <c r="N4" s="578" t="s">
        <v>408</v>
      </c>
      <c r="O4" s="421" t="s">
        <v>465</v>
      </c>
      <c r="P4" s="421" t="s">
        <v>281</v>
      </c>
      <c r="Q4" s="421" t="s">
        <v>536</v>
      </c>
      <c r="R4" s="561" t="s">
        <v>969</v>
      </c>
      <c r="S4" s="561" t="s">
        <v>537</v>
      </c>
      <c r="T4" s="561" t="s">
        <v>538</v>
      </c>
      <c r="U4" s="561" t="s">
        <v>756</v>
      </c>
      <c r="V4" s="561" t="s">
        <v>325</v>
      </c>
      <c r="W4" s="421" t="s">
        <v>391</v>
      </c>
      <c r="X4" s="561" t="s">
        <v>326</v>
      </c>
      <c r="Y4" s="107" t="s">
        <v>153</v>
      </c>
      <c r="AA4" s="420" t="s">
        <v>461</v>
      </c>
      <c r="AB4" s="420" t="s">
        <v>462</v>
      </c>
      <c r="AC4" s="420" t="s">
        <v>324</v>
      </c>
      <c r="AD4" s="561" t="s">
        <v>11</v>
      </c>
      <c r="AE4" s="561" t="s">
        <v>12</v>
      </c>
      <c r="AF4" s="561" t="s">
        <v>463</v>
      </c>
      <c r="AG4" s="561" t="s">
        <v>964</v>
      </c>
      <c r="AH4" s="561" t="s">
        <v>647</v>
      </c>
      <c r="AI4" s="561" t="s">
        <v>534</v>
      </c>
      <c r="AJ4" s="421" t="s">
        <v>535</v>
      </c>
      <c r="AK4" s="421" t="s">
        <v>464</v>
      </c>
      <c r="AL4" s="578" t="s">
        <v>408</v>
      </c>
      <c r="AM4" s="421" t="s">
        <v>465</v>
      </c>
      <c r="AN4" s="421" t="s">
        <v>281</v>
      </c>
      <c r="AO4" s="561" t="s">
        <v>653</v>
      </c>
      <c r="AP4" s="561" t="s">
        <v>969</v>
      </c>
      <c r="AQ4" s="561" t="s">
        <v>537</v>
      </c>
      <c r="AR4" s="561" t="s">
        <v>538</v>
      </c>
      <c r="AS4" s="561" t="s">
        <v>756</v>
      </c>
      <c r="AT4" s="561" t="s">
        <v>325</v>
      </c>
      <c r="AU4" s="421" t="s">
        <v>391</v>
      </c>
      <c r="AV4" s="561" t="s">
        <v>326</v>
      </c>
      <c r="AW4" s="107" t="s">
        <v>153</v>
      </c>
      <c r="BQ4" s="939" t="s">
        <v>978</v>
      </c>
      <c r="CA4" s="939" t="s">
        <v>978</v>
      </c>
    </row>
    <row r="5" spans="1:79" ht="14.25" customHeight="1" thickBot="1" x14ac:dyDescent="0.25">
      <c r="A5" s="723" t="s">
        <v>602</v>
      </c>
      <c r="B5" s="108"/>
      <c r="C5" s="422" t="s">
        <v>366</v>
      </c>
      <c r="D5" s="422" t="s">
        <v>327</v>
      </c>
      <c r="E5" s="422" t="s">
        <v>328</v>
      </c>
      <c r="F5" s="422" t="s">
        <v>282</v>
      </c>
      <c r="G5" s="422" t="s">
        <v>283</v>
      </c>
      <c r="H5" s="422" t="s">
        <v>329</v>
      </c>
      <c r="I5" s="422" t="s">
        <v>965</v>
      </c>
      <c r="J5" s="422" t="s">
        <v>648</v>
      </c>
      <c r="K5" s="422" t="s">
        <v>531</v>
      </c>
      <c r="L5" s="423" t="s">
        <v>532</v>
      </c>
      <c r="M5" s="423" t="s">
        <v>284</v>
      </c>
      <c r="N5" s="423" t="s">
        <v>407</v>
      </c>
      <c r="O5" s="423" t="s">
        <v>330</v>
      </c>
      <c r="P5" s="423" t="s">
        <v>285</v>
      </c>
      <c r="Q5" s="423" t="s">
        <v>431</v>
      </c>
      <c r="R5" s="423" t="s">
        <v>459</v>
      </c>
      <c r="S5" s="423" t="s">
        <v>460</v>
      </c>
      <c r="T5" s="423" t="s">
        <v>533</v>
      </c>
      <c r="U5" s="423" t="s">
        <v>757</v>
      </c>
      <c r="V5" s="423" t="s">
        <v>286</v>
      </c>
      <c r="W5" s="423" t="s">
        <v>287</v>
      </c>
      <c r="X5" s="423" t="s">
        <v>288</v>
      </c>
      <c r="Y5" s="109" t="s">
        <v>107</v>
      </c>
      <c r="AA5" s="422" t="s">
        <v>366</v>
      </c>
      <c r="AB5" s="422" t="s">
        <v>327</v>
      </c>
      <c r="AC5" s="422" t="s">
        <v>328</v>
      </c>
      <c r="AD5" s="422" t="s">
        <v>282</v>
      </c>
      <c r="AE5" s="422" t="s">
        <v>283</v>
      </c>
      <c r="AF5" s="422" t="s">
        <v>329</v>
      </c>
      <c r="AG5" s="422" t="s">
        <v>965</v>
      </c>
      <c r="AH5" s="422" t="s">
        <v>648</v>
      </c>
      <c r="AI5" s="422" t="s">
        <v>531</v>
      </c>
      <c r="AJ5" s="423" t="s">
        <v>532</v>
      </c>
      <c r="AK5" s="423" t="s">
        <v>284</v>
      </c>
      <c r="AL5" s="423" t="s">
        <v>407</v>
      </c>
      <c r="AM5" s="423" t="s">
        <v>330</v>
      </c>
      <c r="AN5" s="423" t="s">
        <v>285</v>
      </c>
      <c r="AO5" s="423" t="s">
        <v>431</v>
      </c>
      <c r="AP5" s="423" t="s">
        <v>459</v>
      </c>
      <c r="AQ5" s="423" t="s">
        <v>460</v>
      </c>
      <c r="AR5" s="423" t="s">
        <v>533</v>
      </c>
      <c r="AS5" s="423" t="s">
        <v>757</v>
      </c>
      <c r="AT5" s="423" t="s">
        <v>286</v>
      </c>
      <c r="AU5" s="423" t="s">
        <v>287</v>
      </c>
      <c r="AV5" s="423" t="s">
        <v>288</v>
      </c>
      <c r="AW5" s="109" t="s">
        <v>107</v>
      </c>
    </row>
    <row r="6" spans="1:79" ht="12.75" customHeight="1" thickTop="1" x14ac:dyDescent="0.2">
      <c r="A6" s="133" t="str">
        <f>'t1'!A6</f>
        <v>SEGRETARIO A</v>
      </c>
      <c r="B6" s="199" t="str">
        <f>'t1'!B6</f>
        <v>0D0102</v>
      </c>
      <c r="C6" s="785">
        <f>ROUND(AA6,0)</f>
        <v>0</v>
      </c>
      <c r="D6" s="785">
        <f t="shared" ref="D6:D22" si="0">ROUND(AB6,0)</f>
        <v>0</v>
      </c>
      <c r="E6" s="785">
        <f t="shared" ref="E6:E22" si="1">ROUND(AC6,0)</f>
        <v>0</v>
      </c>
      <c r="F6" s="786">
        <f t="shared" ref="F6:F22" si="2">ROUND(AD6,0)</f>
        <v>0</v>
      </c>
      <c r="G6" s="786">
        <f t="shared" ref="G6:G22" si="3">ROUND(AE6,0)</f>
        <v>0</v>
      </c>
      <c r="H6" s="786">
        <f t="shared" ref="H6:I22" si="4">ROUND(AF6,0)</f>
        <v>0</v>
      </c>
      <c r="I6" s="786">
        <f t="shared" si="4"/>
        <v>0</v>
      </c>
      <c r="J6" s="786">
        <f t="shared" ref="J6:J22" si="5">ROUND(AH6,0)</f>
        <v>0</v>
      </c>
      <c r="K6" s="786">
        <f t="shared" ref="K6:K22" si="6">ROUND(AI6,0)</f>
        <v>0</v>
      </c>
      <c r="L6" s="786">
        <f t="shared" ref="L6:L22" si="7">ROUND(AJ6,0)</f>
        <v>0</v>
      </c>
      <c r="M6" s="786">
        <f t="shared" ref="M6:M22" si="8">ROUND(AK6,0)</f>
        <v>0</v>
      </c>
      <c r="N6" s="786">
        <f t="shared" ref="N6:N22" si="9">ROUND(AL6,0)</f>
        <v>0</v>
      </c>
      <c r="O6" s="786">
        <f t="shared" ref="O6:O22" si="10">ROUND(AM6,0)</f>
        <v>0</v>
      </c>
      <c r="P6" s="786">
        <f t="shared" ref="P6:P22" si="11">ROUND(AN6,0)</f>
        <v>0</v>
      </c>
      <c r="Q6" s="786">
        <f t="shared" ref="Q6:Q22" si="12">ROUND(AO6,0)</f>
        <v>0</v>
      </c>
      <c r="R6" s="786">
        <f t="shared" ref="R6:R22" si="13">ROUND(AP6,0)</f>
        <v>0</v>
      </c>
      <c r="S6" s="786">
        <f t="shared" ref="S6:S22" si="14">ROUND(AQ6,0)</f>
        <v>0</v>
      </c>
      <c r="T6" s="786">
        <f t="shared" ref="T6:T22" si="15">ROUND(AR6,0)</f>
        <v>0</v>
      </c>
      <c r="U6" s="786">
        <f t="shared" ref="U6:U22" si="16">ROUND(AS6,0)</f>
        <v>0</v>
      </c>
      <c r="V6" s="786">
        <f t="shared" ref="V6:V22" si="17">ROUND(AT6,0)</f>
        <v>0</v>
      </c>
      <c r="W6" s="786">
        <f t="shared" ref="W6:W22" si="18">ROUND(AU6,0)</f>
        <v>0</v>
      </c>
      <c r="X6" s="786">
        <f t="shared" ref="X6:X22" si="19">ROUND(AV6,0)</f>
        <v>0</v>
      </c>
      <c r="Y6" s="412">
        <f t="shared" ref="Y6:Y22" si="20">SUM(C6:X6)</f>
        <v>0</v>
      </c>
      <c r="Z6" s="713">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3">
        <f>'t1'!AR6</f>
        <v>0</v>
      </c>
      <c r="BQ6" s="940" t="s">
        <v>926</v>
      </c>
      <c r="CA6" s="940" t="s">
        <v>926</v>
      </c>
    </row>
    <row r="7" spans="1:79" ht="12.75" customHeight="1" x14ac:dyDescent="0.2">
      <c r="A7" s="133" t="str">
        <f>'t1'!A7</f>
        <v>SEGRETARIO B</v>
      </c>
      <c r="B7" s="199" t="str">
        <f>'t1'!B7</f>
        <v>0D0103</v>
      </c>
      <c r="C7" s="785">
        <f t="shared" ref="C7:C22" si="22">ROUND(AA7,0)</f>
        <v>0</v>
      </c>
      <c r="D7" s="785">
        <f t="shared" si="0"/>
        <v>0</v>
      </c>
      <c r="E7" s="785">
        <f t="shared" si="1"/>
        <v>0</v>
      </c>
      <c r="F7" s="786">
        <f t="shared" si="2"/>
        <v>0</v>
      </c>
      <c r="G7" s="786">
        <f t="shared" si="3"/>
        <v>0</v>
      </c>
      <c r="H7" s="786">
        <f t="shared" si="4"/>
        <v>0</v>
      </c>
      <c r="I7" s="786">
        <f t="shared" si="4"/>
        <v>0</v>
      </c>
      <c r="J7" s="786">
        <f t="shared" si="5"/>
        <v>0</v>
      </c>
      <c r="K7" s="786">
        <f t="shared" si="6"/>
        <v>0</v>
      </c>
      <c r="L7" s="786">
        <f t="shared" si="7"/>
        <v>0</v>
      </c>
      <c r="M7" s="786">
        <f t="shared" si="8"/>
        <v>0</v>
      </c>
      <c r="N7" s="786">
        <f t="shared" si="9"/>
        <v>0</v>
      </c>
      <c r="O7" s="786">
        <f t="shared" si="10"/>
        <v>0</v>
      </c>
      <c r="P7" s="786">
        <f t="shared" si="11"/>
        <v>0</v>
      </c>
      <c r="Q7" s="786">
        <f t="shared" si="12"/>
        <v>0</v>
      </c>
      <c r="R7" s="786">
        <f t="shared" si="13"/>
        <v>0</v>
      </c>
      <c r="S7" s="786">
        <f t="shared" si="14"/>
        <v>0</v>
      </c>
      <c r="T7" s="786">
        <f t="shared" si="15"/>
        <v>0</v>
      </c>
      <c r="U7" s="786">
        <f t="shared" si="16"/>
        <v>0</v>
      </c>
      <c r="V7" s="786">
        <f t="shared" si="17"/>
        <v>0</v>
      </c>
      <c r="W7" s="786">
        <f t="shared" si="18"/>
        <v>0</v>
      </c>
      <c r="X7" s="786">
        <f t="shared" si="19"/>
        <v>0</v>
      </c>
      <c r="Y7" s="412">
        <f t="shared" si="20"/>
        <v>0</v>
      </c>
      <c r="Z7" s="713">
        <f>'t1'!M7</f>
        <v>0</v>
      </c>
      <c r="AA7" s="186"/>
      <c r="AB7" s="186"/>
      <c r="AC7" s="186"/>
      <c r="AD7" s="187"/>
      <c r="AE7" s="187"/>
      <c r="AF7" s="187"/>
      <c r="AG7" s="187"/>
      <c r="AH7" s="187"/>
      <c r="AI7" s="187"/>
      <c r="AJ7" s="187"/>
      <c r="AK7" s="187"/>
      <c r="AL7" s="187"/>
      <c r="AM7" s="187"/>
      <c r="AN7" s="187"/>
      <c r="AO7" s="187"/>
      <c r="AP7" s="187"/>
      <c r="AQ7" s="187"/>
      <c r="AR7" s="187"/>
      <c r="AS7" s="187"/>
      <c r="AT7" s="187"/>
      <c r="AU7" s="187"/>
      <c r="AV7" s="187"/>
      <c r="AW7" s="412">
        <f t="shared" si="21"/>
        <v>0</v>
      </c>
      <c r="AX7" s="713">
        <f>'t1'!AR7</f>
        <v>0</v>
      </c>
      <c r="BQ7" s="940" t="s">
        <v>926</v>
      </c>
      <c r="CA7" s="940" t="s">
        <v>926</v>
      </c>
    </row>
    <row r="8" spans="1:79" ht="12.75" customHeight="1" x14ac:dyDescent="0.2">
      <c r="A8" s="133" t="str">
        <f>'t1'!A8</f>
        <v>SEGRETARIO C</v>
      </c>
      <c r="B8" s="199" t="str">
        <f>'t1'!B8</f>
        <v>0D0485</v>
      </c>
      <c r="C8" s="785">
        <f t="shared" si="22"/>
        <v>0</v>
      </c>
      <c r="D8" s="785">
        <f t="shared" si="0"/>
        <v>0</v>
      </c>
      <c r="E8" s="785">
        <f t="shared" si="1"/>
        <v>0</v>
      </c>
      <c r="F8" s="786">
        <f t="shared" si="2"/>
        <v>0</v>
      </c>
      <c r="G8" s="786">
        <f t="shared" si="3"/>
        <v>0</v>
      </c>
      <c r="H8" s="786">
        <f t="shared" si="4"/>
        <v>0</v>
      </c>
      <c r="I8" s="786">
        <f t="shared" si="4"/>
        <v>0</v>
      </c>
      <c r="J8" s="786">
        <f t="shared" si="5"/>
        <v>0</v>
      </c>
      <c r="K8" s="786">
        <f t="shared" si="6"/>
        <v>0</v>
      </c>
      <c r="L8" s="786">
        <f t="shared" si="7"/>
        <v>0</v>
      </c>
      <c r="M8" s="786">
        <f t="shared" si="8"/>
        <v>0</v>
      </c>
      <c r="N8" s="786">
        <f t="shared" si="9"/>
        <v>0</v>
      </c>
      <c r="O8" s="786">
        <f t="shared" si="10"/>
        <v>0</v>
      </c>
      <c r="P8" s="786">
        <f t="shared" si="11"/>
        <v>0</v>
      </c>
      <c r="Q8" s="786">
        <f t="shared" si="12"/>
        <v>0</v>
      </c>
      <c r="R8" s="786">
        <f t="shared" si="13"/>
        <v>0</v>
      </c>
      <c r="S8" s="786">
        <f t="shared" si="14"/>
        <v>0</v>
      </c>
      <c r="T8" s="786">
        <f t="shared" si="15"/>
        <v>0</v>
      </c>
      <c r="U8" s="786">
        <f t="shared" si="16"/>
        <v>0</v>
      </c>
      <c r="V8" s="786">
        <f t="shared" si="17"/>
        <v>0</v>
      </c>
      <c r="W8" s="786">
        <f t="shared" si="18"/>
        <v>0</v>
      </c>
      <c r="X8" s="786">
        <f t="shared" si="19"/>
        <v>0</v>
      </c>
      <c r="Y8" s="412">
        <f t="shared" si="20"/>
        <v>0</v>
      </c>
      <c r="Z8" s="713">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3">
        <f>'t1'!AR8</f>
        <v>0</v>
      </c>
      <c r="BQ8" s="940" t="s">
        <v>926</v>
      </c>
      <c r="CA8" s="940" t="s">
        <v>926</v>
      </c>
    </row>
    <row r="9" spans="1:79" ht="12.75" customHeight="1" x14ac:dyDescent="0.2">
      <c r="A9" s="133" t="str">
        <f>'t1'!A9</f>
        <v>DIRETTORE  GENERALE</v>
      </c>
      <c r="B9" s="199" t="str">
        <f>'t1'!B9</f>
        <v>0D0097</v>
      </c>
      <c r="C9" s="785">
        <f t="shared" ref="C9:L13" si="23">ROUND(AA9,0)</f>
        <v>0</v>
      </c>
      <c r="D9" s="785">
        <f t="shared" si="23"/>
        <v>0</v>
      </c>
      <c r="E9" s="785">
        <f t="shared" si="23"/>
        <v>0</v>
      </c>
      <c r="F9" s="786">
        <f t="shared" si="23"/>
        <v>0</v>
      </c>
      <c r="G9" s="786">
        <f t="shared" si="23"/>
        <v>0</v>
      </c>
      <c r="H9" s="786">
        <f t="shared" si="23"/>
        <v>0</v>
      </c>
      <c r="I9" s="786">
        <f t="shared" si="23"/>
        <v>0</v>
      </c>
      <c r="J9" s="786">
        <f t="shared" si="23"/>
        <v>0</v>
      </c>
      <c r="K9" s="786">
        <f t="shared" si="23"/>
        <v>0</v>
      </c>
      <c r="L9" s="786">
        <f t="shared" si="23"/>
        <v>0</v>
      </c>
      <c r="M9" s="786">
        <f t="shared" si="8"/>
        <v>0</v>
      </c>
      <c r="N9" s="786">
        <f t="shared" si="9"/>
        <v>0</v>
      </c>
      <c r="O9" s="786">
        <f t="shared" si="10"/>
        <v>0</v>
      </c>
      <c r="P9" s="786">
        <f t="shared" si="11"/>
        <v>0</v>
      </c>
      <c r="Q9" s="786">
        <f t="shared" si="12"/>
        <v>0</v>
      </c>
      <c r="R9" s="786">
        <f t="shared" si="13"/>
        <v>0</v>
      </c>
      <c r="S9" s="786">
        <f t="shared" si="14"/>
        <v>0</v>
      </c>
      <c r="T9" s="786">
        <f t="shared" si="15"/>
        <v>0</v>
      </c>
      <c r="U9" s="786">
        <f t="shared" si="16"/>
        <v>0</v>
      </c>
      <c r="V9" s="786">
        <f t="shared" si="17"/>
        <v>0</v>
      </c>
      <c r="W9" s="786">
        <f t="shared" si="18"/>
        <v>0</v>
      </c>
      <c r="X9" s="786">
        <f t="shared" si="19"/>
        <v>0</v>
      </c>
      <c r="Y9" s="412">
        <f t="shared" si="20"/>
        <v>0</v>
      </c>
      <c r="Z9" s="713">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3">
        <f>'t1'!AR12</f>
        <v>0</v>
      </c>
      <c r="BQ9" s="940" t="s">
        <v>1158</v>
      </c>
      <c r="CA9" s="940" t="s">
        <v>1158</v>
      </c>
    </row>
    <row r="10" spans="1:79" ht="12.75" customHeight="1" x14ac:dyDescent="0.2">
      <c r="A10" s="133" t="str">
        <f>'t1'!A10</f>
        <v>ALTE SPECIALIZZ. FUORI D.O.</v>
      </c>
      <c r="B10" s="199" t="str">
        <f>'t1'!B10</f>
        <v>0D0095</v>
      </c>
      <c r="C10" s="785">
        <f t="shared" si="23"/>
        <v>0</v>
      </c>
      <c r="D10" s="785">
        <f t="shared" si="23"/>
        <v>0</v>
      </c>
      <c r="E10" s="785">
        <f t="shared" si="23"/>
        <v>0</v>
      </c>
      <c r="F10" s="786">
        <f t="shared" si="23"/>
        <v>0</v>
      </c>
      <c r="G10" s="786">
        <f t="shared" si="23"/>
        <v>0</v>
      </c>
      <c r="H10" s="786">
        <f t="shared" si="23"/>
        <v>0</v>
      </c>
      <c r="I10" s="786">
        <f t="shared" si="23"/>
        <v>0</v>
      </c>
      <c r="J10" s="786">
        <f t="shared" si="23"/>
        <v>0</v>
      </c>
      <c r="K10" s="786">
        <f t="shared" si="23"/>
        <v>0</v>
      </c>
      <c r="L10" s="786">
        <f t="shared" si="23"/>
        <v>0</v>
      </c>
      <c r="M10" s="786">
        <f t="shared" si="8"/>
        <v>0</v>
      </c>
      <c r="N10" s="786">
        <f t="shared" si="9"/>
        <v>0</v>
      </c>
      <c r="O10" s="786">
        <f t="shared" si="10"/>
        <v>0</v>
      </c>
      <c r="P10" s="786">
        <f t="shared" si="11"/>
        <v>0</v>
      </c>
      <c r="Q10" s="786">
        <f t="shared" si="12"/>
        <v>0</v>
      </c>
      <c r="R10" s="786">
        <f t="shared" si="13"/>
        <v>0</v>
      </c>
      <c r="S10" s="786">
        <f t="shared" si="14"/>
        <v>0</v>
      </c>
      <c r="T10" s="786">
        <f t="shared" si="15"/>
        <v>0</v>
      </c>
      <c r="U10" s="786">
        <f t="shared" si="16"/>
        <v>0</v>
      </c>
      <c r="V10" s="786">
        <f t="shared" si="17"/>
        <v>0</v>
      </c>
      <c r="W10" s="786">
        <f t="shared" si="18"/>
        <v>0</v>
      </c>
      <c r="X10" s="786">
        <f t="shared" si="19"/>
        <v>0</v>
      </c>
      <c r="Y10" s="412">
        <f t="shared" si="20"/>
        <v>0</v>
      </c>
      <c r="Z10" s="713">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3">
        <f>'t1'!AR13</f>
        <v>0</v>
      </c>
      <c r="BQ10" s="940" t="s">
        <v>1158</v>
      </c>
      <c r="CA10" s="940" t="s">
        <v>1158</v>
      </c>
    </row>
    <row r="11" spans="1:79" ht="12.75" customHeight="1" x14ac:dyDescent="0.2">
      <c r="A11" s="133" t="str">
        <f>'t1'!A11</f>
        <v>DIRIGENTE A TEMPO DETERMINATO FUORI D.O.</v>
      </c>
      <c r="B11" s="199" t="str">
        <f>'t1'!B11</f>
        <v>0D0098</v>
      </c>
      <c r="C11" s="785">
        <f t="shared" si="23"/>
        <v>0</v>
      </c>
      <c r="D11" s="785">
        <f t="shared" si="23"/>
        <v>0</v>
      </c>
      <c r="E11" s="785">
        <f t="shared" si="23"/>
        <v>0</v>
      </c>
      <c r="F11" s="786">
        <f t="shared" si="23"/>
        <v>0</v>
      </c>
      <c r="G11" s="786">
        <f t="shared" si="23"/>
        <v>0</v>
      </c>
      <c r="H11" s="786">
        <f t="shared" si="23"/>
        <v>0</v>
      </c>
      <c r="I11" s="786">
        <f t="shared" si="23"/>
        <v>0</v>
      </c>
      <c r="J11" s="786">
        <f t="shared" si="23"/>
        <v>0</v>
      </c>
      <c r="K11" s="786">
        <f t="shared" si="23"/>
        <v>0</v>
      </c>
      <c r="L11" s="786">
        <f t="shared" si="23"/>
        <v>0</v>
      </c>
      <c r="M11" s="786">
        <f t="shared" si="8"/>
        <v>0</v>
      </c>
      <c r="N11" s="786">
        <f t="shared" si="9"/>
        <v>0</v>
      </c>
      <c r="O11" s="786">
        <f t="shared" si="10"/>
        <v>0</v>
      </c>
      <c r="P11" s="786">
        <f t="shared" si="11"/>
        <v>0</v>
      </c>
      <c r="Q11" s="786">
        <f t="shared" si="12"/>
        <v>0</v>
      </c>
      <c r="R11" s="786">
        <f t="shared" si="13"/>
        <v>0</v>
      </c>
      <c r="S11" s="786">
        <f t="shared" si="14"/>
        <v>0</v>
      </c>
      <c r="T11" s="786">
        <f t="shared" si="15"/>
        <v>0</v>
      </c>
      <c r="U11" s="786">
        <f t="shared" si="16"/>
        <v>0</v>
      </c>
      <c r="V11" s="786">
        <f t="shared" si="17"/>
        <v>0</v>
      </c>
      <c r="W11" s="786">
        <f t="shared" si="18"/>
        <v>0</v>
      </c>
      <c r="X11" s="786">
        <f t="shared" si="19"/>
        <v>0</v>
      </c>
      <c r="Y11" s="412">
        <f t="shared" si="20"/>
        <v>0</v>
      </c>
      <c r="Z11" s="713">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3">
        <f>'t1'!AR14</f>
        <v>0</v>
      </c>
      <c r="BQ11" s="940" t="s">
        <v>331</v>
      </c>
      <c r="CA11" s="940" t="s">
        <v>331</v>
      </c>
    </row>
    <row r="12" spans="1:79" ht="12.75" customHeight="1" x14ac:dyDescent="0.2">
      <c r="A12" s="133" t="str">
        <f>'t1'!A12</f>
        <v>SEGRETARIO GENERALE CCIAA</v>
      </c>
      <c r="B12" s="199" t="str">
        <f>'t1'!B12</f>
        <v>0D0104</v>
      </c>
      <c r="C12" s="785">
        <f t="shared" si="23"/>
        <v>0</v>
      </c>
      <c r="D12" s="785">
        <f t="shared" si="23"/>
        <v>0</v>
      </c>
      <c r="E12" s="785">
        <f t="shared" si="23"/>
        <v>0</v>
      </c>
      <c r="F12" s="786">
        <f t="shared" si="23"/>
        <v>0</v>
      </c>
      <c r="G12" s="786">
        <f t="shared" si="23"/>
        <v>0</v>
      </c>
      <c r="H12" s="786">
        <f t="shared" si="23"/>
        <v>0</v>
      </c>
      <c r="I12" s="786">
        <f t="shared" si="23"/>
        <v>0</v>
      </c>
      <c r="J12" s="786">
        <f t="shared" si="23"/>
        <v>0</v>
      </c>
      <c r="K12" s="786">
        <f t="shared" si="23"/>
        <v>0</v>
      </c>
      <c r="L12" s="786">
        <f t="shared" si="23"/>
        <v>0</v>
      </c>
      <c r="M12" s="786">
        <f t="shared" si="8"/>
        <v>0</v>
      </c>
      <c r="N12" s="786">
        <f t="shared" si="9"/>
        <v>0</v>
      </c>
      <c r="O12" s="786">
        <f t="shared" si="10"/>
        <v>0</v>
      </c>
      <c r="P12" s="786">
        <f t="shared" si="11"/>
        <v>0</v>
      </c>
      <c r="Q12" s="786">
        <f t="shared" si="12"/>
        <v>0</v>
      </c>
      <c r="R12" s="786">
        <f t="shared" si="13"/>
        <v>0</v>
      </c>
      <c r="S12" s="786">
        <f t="shared" si="14"/>
        <v>0</v>
      </c>
      <c r="T12" s="786">
        <f t="shared" si="15"/>
        <v>0</v>
      </c>
      <c r="U12" s="786">
        <f t="shared" si="16"/>
        <v>0</v>
      </c>
      <c r="V12" s="786">
        <f t="shared" si="17"/>
        <v>0</v>
      </c>
      <c r="W12" s="786">
        <f t="shared" si="18"/>
        <v>0</v>
      </c>
      <c r="X12" s="786">
        <f t="shared" si="19"/>
        <v>0</v>
      </c>
      <c r="Y12" s="412">
        <f t="shared" si="20"/>
        <v>0</v>
      </c>
      <c r="Z12" s="713">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3">
        <f>'t1'!AR9</f>
        <v>0</v>
      </c>
      <c r="BQ12" s="940" t="s">
        <v>331</v>
      </c>
      <c r="CA12" s="940" t="s">
        <v>331</v>
      </c>
    </row>
    <row r="13" spans="1:79" ht="12.75" customHeight="1" x14ac:dyDescent="0.2">
      <c r="A13" s="133" t="str">
        <f>'t1'!A13</f>
        <v>DIRIGENTE A TEMPO INDETERMINATO</v>
      </c>
      <c r="B13" s="199" t="str">
        <f>'t1'!B13</f>
        <v>0D0164</v>
      </c>
      <c r="C13" s="785">
        <f t="shared" si="23"/>
        <v>382</v>
      </c>
      <c r="D13" s="785">
        <f t="shared" si="23"/>
        <v>0</v>
      </c>
      <c r="E13" s="785">
        <f t="shared" si="23"/>
        <v>0</v>
      </c>
      <c r="F13" s="786">
        <f t="shared" si="23"/>
        <v>44724</v>
      </c>
      <c r="G13" s="786">
        <f t="shared" si="23"/>
        <v>24458</v>
      </c>
      <c r="H13" s="786">
        <f t="shared" si="23"/>
        <v>0</v>
      </c>
      <c r="I13" s="786">
        <f t="shared" si="23"/>
        <v>0</v>
      </c>
      <c r="J13" s="786">
        <f t="shared" si="23"/>
        <v>0</v>
      </c>
      <c r="K13" s="786">
        <f t="shared" si="23"/>
        <v>0</v>
      </c>
      <c r="L13" s="786">
        <f t="shared" si="23"/>
        <v>0</v>
      </c>
      <c r="M13" s="786">
        <f t="shared" si="8"/>
        <v>0</v>
      </c>
      <c r="N13" s="786">
        <f t="shared" si="9"/>
        <v>0</v>
      </c>
      <c r="O13" s="786">
        <f t="shared" si="10"/>
        <v>0</v>
      </c>
      <c r="P13" s="786">
        <f t="shared" si="11"/>
        <v>0</v>
      </c>
      <c r="Q13" s="786">
        <f t="shared" si="12"/>
        <v>0</v>
      </c>
      <c r="R13" s="786">
        <f t="shared" si="13"/>
        <v>0</v>
      </c>
      <c r="S13" s="786">
        <f t="shared" si="14"/>
        <v>0</v>
      </c>
      <c r="T13" s="786">
        <f t="shared" si="15"/>
        <v>0</v>
      </c>
      <c r="U13" s="786">
        <f t="shared" si="16"/>
        <v>0</v>
      </c>
      <c r="V13" s="786">
        <f t="shared" si="17"/>
        <v>2496</v>
      </c>
      <c r="W13" s="786">
        <f t="shared" si="18"/>
        <v>0</v>
      </c>
      <c r="X13" s="786">
        <f t="shared" si="19"/>
        <v>0</v>
      </c>
      <c r="Y13" s="412">
        <f t="shared" si="20"/>
        <v>72060</v>
      </c>
      <c r="Z13" s="713">
        <f>'t1'!M13</f>
        <v>1</v>
      </c>
      <c r="AA13" s="186">
        <v>382</v>
      </c>
      <c r="AB13" s="186"/>
      <c r="AC13" s="186"/>
      <c r="AD13" s="187">
        <v>44724</v>
      </c>
      <c r="AE13" s="187">
        <v>24458</v>
      </c>
      <c r="AF13" s="187"/>
      <c r="AG13" s="187"/>
      <c r="AH13" s="187"/>
      <c r="AI13" s="187"/>
      <c r="AJ13" s="187"/>
      <c r="AK13" s="187"/>
      <c r="AL13" s="187"/>
      <c r="AM13" s="187"/>
      <c r="AN13" s="187"/>
      <c r="AO13" s="187"/>
      <c r="AP13" s="187"/>
      <c r="AQ13" s="187"/>
      <c r="AR13" s="187"/>
      <c r="AS13" s="187"/>
      <c r="AT13" s="187">
        <v>2496</v>
      </c>
      <c r="AU13" s="187"/>
      <c r="AV13" s="187"/>
      <c r="AW13" s="412">
        <f t="shared" si="21"/>
        <v>72060</v>
      </c>
      <c r="AX13" s="713">
        <f>'t1'!AR10</f>
        <v>0</v>
      </c>
      <c r="BQ13" s="940" t="s">
        <v>331</v>
      </c>
      <c r="CA13" s="940" t="s">
        <v>331</v>
      </c>
    </row>
    <row r="14" spans="1:79" ht="12.75" customHeight="1" x14ac:dyDescent="0.2">
      <c r="A14" s="133" t="str">
        <f>'t1'!A14</f>
        <v>DIRIGENTE A TEMPO DETERMINATO IN D.O.</v>
      </c>
      <c r="B14" s="199" t="str">
        <f>'t1'!B14</f>
        <v>0D0165</v>
      </c>
      <c r="C14" s="785">
        <f t="shared" si="22"/>
        <v>1898</v>
      </c>
      <c r="D14" s="785">
        <f t="shared" si="0"/>
        <v>0</v>
      </c>
      <c r="E14" s="785">
        <f t="shared" si="1"/>
        <v>0</v>
      </c>
      <c r="F14" s="786">
        <f t="shared" si="2"/>
        <v>38717</v>
      </c>
      <c r="G14" s="786">
        <f t="shared" si="3"/>
        <v>21641</v>
      </c>
      <c r="H14" s="786">
        <f t="shared" si="4"/>
        <v>0</v>
      </c>
      <c r="I14" s="786">
        <f t="shared" si="4"/>
        <v>0</v>
      </c>
      <c r="J14" s="786">
        <f t="shared" si="5"/>
        <v>0</v>
      </c>
      <c r="K14" s="786">
        <f t="shared" si="6"/>
        <v>0</v>
      </c>
      <c r="L14" s="786">
        <f t="shared" si="7"/>
        <v>0</v>
      </c>
      <c r="M14" s="786">
        <f t="shared" si="8"/>
        <v>0</v>
      </c>
      <c r="N14" s="786">
        <f t="shared" si="9"/>
        <v>0</v>
      </c>
      <c r="O14" s="786">
        <f t="shared" si="10"/>
        <v>0</v>
      </c>
      <c r="P14" s="786">
        <f t="shared" si="11"/>
        <v>0</v>
      </c>
      <c r="Q14" s="786">
        <f t="shared" si="12"/>
        <v>0</v>
      </c>
      <c r="R14" s="786">
        <f t="shared" si="13"/>
        <v>0</v>
      </c>
      <c r="S14" s="786">
        <f t="shared" si="14"/>
        <v>0</v>
      </c>
      <c r="T14" s="786">
        <f t="shared" si="15"/>
        <v>0</v>
      </c>
      <c r="U14" s="786">
        <f t="shared" si="16"/>
        <v>0</v>
      </c>
      <c r="V14" s="786">
        <f t="shared" si="17"/>
        <v>2761</v>
      </c>
      <c r="W14" s="786">
        <f t="shared" si="18"/>
        <v>0</v>
      </c>
      <c r="X14" s="786">
        <f t="shared" si="19"/>
        <v>0</v>
      </c>
      <c r="Y14" s="412">
        <f t="shared" si="20"/>
        <v>65017</v>
      </c>
      <c r="Z14" s="713">
        <f>'t1'!M14</f>
        <v>1</v>
      </c>
      <c r="AA14" s="186">
        <v>1898</v>
      </c>
      <c r="AB14" s="186"/>
      <c r="AC14" s="186"/>
      <c r="AD14" s="187">
        <v>38717</v>
      </c>
      <c r="AE14" s="187">
        <v>21641</v>
      </c>
      <c r="AF14" s="187"/>
      <c r="AG14" s="187"/>
      <c r="AH14" s="187"/>
      <c r="AI14" s="187"/>
      <c r="AJ14" s="187"/>
      <c r="AK14" s="187"/>
      <c r="AL14" s="187"/>
      <c r="AM14" s="187"/>
      <c r="AN14" s="187"/>
      <c r="AO14" s="187"/>
      <c r="AP14" s="187"/>
      <c r="AQ14" s="187"/>
      <c r="AR14" s="187"/>
      <c r="AS14" s="187"/>
      <c r="AT14" s="187">
        <v>2761</v>
      </c>
      <c r="AU14" s="187"/>
      <c r="AV14" s="187"/>
      <c r="AW14" s="412">
        <f t="shared" si="21"/>
        <v>65017</v>
      </c>
      <c r="AX14" s="713">
        <f>'t1'!AR11</f>
        <v>0</v>
      </c>
      <c r="BQ14" s="940" t="s">
        <v>331</v>
      </c>
      <c r="CA14" s="940" t="s">
        <v>331</v>
      </c>
    </row>
    <row r="15" spans="1:79" ht="12.75" customHeight="1" x14ac:dyDescent="0.2">
      <c r="A15" s="133" t="str">
        <f>'t1'!A15</f>
        <v xml:space="preserve">ALTE SPECIALIZZ. IN D.O. </v>
      </c>
      <c r="B15" s="199" t="str">
        <f>'t1'!B15</f>
        <v>0D0I95</v>
      </c>
      <c r="C15" s="785">
        <f t="shared" si="22"/>
        <v>0</v>
      </c>
      <c r="D15" s="785">
        <f t="shared" si="0"/>
        <v>0</v>
      </c>
      <c r="E15" s="785">
        <f t="shared" si="1"/>
        <v>0</v>
      </c>
      <c r="F15" s="786">
        <f t="shared" si="2"/>
        <v>0</v>
      </c>
      <c r="G15" s="786">
        <f t="shared" si="3"/>
        <v>0</v>
      </c>
      <c r="H15" s="786">
        <f t="shared" si="4"/>
        <v>0</v>
      </c>
      <c r="I15" s="786">
        <f t="shared" si="4"/>
        <v>0</v>
      </c>
      <c r="J15" s="786">
        <f t="shared" si="5"/>
        <v>0</v>
      </c>
      <c r="K15" s="786">
        <f t="shared" si="6"/>
        <v>0</v>
      </c>
      <c r="L15" s="786">
        <f t="shared" si="7"/>
        <v>0</v>
      </c>
      <c r="M15" s="786">
        <f t="shared" si="8"/>
        <v>0</v>
      </c>
      <c r="N15" s="786">
        <f t="shared" si="9"/>
        <v>0</v>
      </c>
      <c r="O15" s="786">
        <f t="shared" si="10"/>
        <v>0</v>
      </c>
      <c r="P15" s="786">
        <f t="shared" si="11"/>
        <v>0</v>
      </c>
      <c r="Q15" s="786">
        <f t="shared" si="12"/>
        <v>0</v>
      </c>
      <c r="R15" s="786">
        <f t="shared" si="13"/>
        <v>0</v>
      </c>
      <c r="S15" s="786">
        <f t="shared" si="14"/>
        <v>0</v>
      </c>
      <c r="T15" s="786">
        <f t="shared" si="15"/>
        <v>0</v>
      </c>
      <c r="U15" s="786">
        <f t="shared" si="16"/>
        <v>0</v>
      </c>
      <c r="V15" s="786">
        <f t="shared" si="17"/>
        <v>0</v>
      </c>
      <c r="W15" s="786">
        <f t="shared" si="18"/>
        <v>0</v>
      </c>
      <c r="X15" s="786">
        <f t="shared" si="19"/>
        <v>0</v>
      </c>
      <c r="Y15" s="412">
        <f t="shared" si="20"/>
        <v>0</v>
      </c>
      <c r="Z15" s="713">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3">
        <f>'t1'!AR15</f>
        <v>0</v>
      </c>
      <c r="BQ15" s="940" t="s">
        <v>1158</v>
      </c>
      <c r="CA15" s="940" t="s">
        <v>1158</v>
      </c>
    </row>
    <row r="16" spans="1:79" ht="12.75" customHeight="1" x14ac:dyDescent="0.2">
      <c r="A16" s="133" t="str">
        <f>'t1'!A16</f>
        <v>RESPONSABILE DEI SERVIZI O DEGLI UFFICI IN D.O</v>
      </c>
      <c r="B16" s="199" t="str">
        <f>'t1'!B16</f>
        <v>0D0I96</v>
      </c>
      <c r="C16" s="785">
        <f t="shared" ref="C16:I16" si="24">ROUND(AA16,0)</f>
        <v>0</v>
      </c>
      <c r="D16" s="785">
        <f t="shared" si="24"/>
        <v>0</v>
      </c>
      <c r="E16" s="785">
        <f t="shared" si="24"/>
        <v>0</v>
      </c>
      <c r="F16" s="786">
        <f t="shared" si="24"/>
        <v>0</v>
      </c>
      <c r="G16" s="786">
        <f t="shared" si="24"/>
        <v>0</v>
      </c>
      <c r="H16" s="786">
        <f t="shared" si="24"/>
        <v>0</v>
      </c>
      <c r="I16" s="786">
        <f t="shared" si="24"/>
        <v>0</v>
      </c>
      <c r="J16" s="786">
        <f t="shared" si="5"/>
        <v>0</v>
      </c>
      <c r="K16" s="786">
        <f>ROUND(AI16,0)</f>
        <v>0</v>
      </c>
      <c r="L16" s="786">
        <f t="shared" ref="L16:T16" si="25">ROUND(AJ16,0)</f>
        <v>0</v>
      </c>
      <c r="M16" s="786">
        <f t="shared" si="25"/>
        <v>0</v>
      </c>
      <c r="N16" s="786">
        <f t="shared" si="25"/>
        <v>0</v>
      </c>
      <c r="O16" s="786">
        <f t="shared" si="25"/>
        <v>0</v>
      </c>
      <c r="P16" s="786">
        <f t="shared" si="25"/>
        <v>0</v>
      </c>
      <c r="Q16" s="786">
        <f t="shared" si="25"/>
        <v>0</v>
      </c>
      <c r="R16" s="786">
        <f t="shared" si="25"/>
        <v>0</v>
      </c>
      <c r="S16" s="786">
        <f t="shared" si="25"/>
        <v>0</v>
      </c>
      <c r="T16" s="786">
        <f t="shared" si="25"/>
        <v>0</v>
      </c>
      <c r="U16" s="786">
        <f>ROUND(AS16,0)</f>
        <v>0</v>
      </c>
      <c r="V16" s="786">
        <f>ROUND(AT16,0)</f>
        <v>0</v>
      </c>
      <c r="W16" s="786">
        <f>ROUND(AU16,0)</f>
        <v>0</v>
      </c>
      <c r="X16" s="786">
        <f>ROUND(AV16,0)</f>
        <v>0</v>
      </c>
      <c r="Y16" s="412">
        <f t="shared" si="20"/>
        <v>0</v>
      </c>
      <c r="Z16" s="713">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3">
        <f>'t1'!AR16</f>
        <v>0</v>
      </c>
      <c r="BQ16" s="940" t="s">
        <v>294</v>
      </c>
      <c r="CA16" s="940" t="s">
        <v>294</v>
      </c>
    </row>
    <row r="17" spans="1:79" ht="12.75" customHeight="1" x14ac:dyDescent="0.2">
      <c r="A17" s="133" t="str">
        <f>'t1'!A17</f>
        <v>FUNZIONARI ED ELEVATA QUALIFICAZIONE</v>
      </c>
      <c r="B17" s="199" t="str">
        <f>'t1'!B17</f>
        <v>0FZEQF</v>
      </c>
      <c r="C17" s="785">
        <f t="shared" si="22"/>
        <v>3472</v>
      </c>
      <c r="D17" s="785">
        <f t="shared" si="0"/>
        <v>0</v>
      </c>
      <c r="E17" s="785">
        <f t="shared" si="1"/>
        <v>0</v>
      </c>
      <c r="F17" s="786">
        <f t="shared" si="2"/>
        <v>147149</v>
      </c>
      <c r="G17" s="786">
        <f t="shared" si="3"/>
        <v>46406</v>
      </c>
      <c r="H17" s="786">
        <f t="shared" si="4"/>
        <v>14760</v>
      </c>
      <c r="I17" s="786">
        <f t="shared" si="4"/>
        <v>0</v>
      </c>
      <c r="J17" s="786">
        <f t="shared" si="5"/>
        <v>0</v>
      </c>
      <c r="K17" s="786">
        <f t="shared" si="6"/>
        <v>0</v>
      </c>
      <c r="L17" s="786">
        <f t="shared" si="7"/>
        <v>0</v>
      </c>
      <c r="M17" s="786">
        <f t="shared" si="8"/>
        <v>1966</v>
      </c>
      <c r="N17" s="786">
        <f t="shared" si="9"/>
        <v>0</v>
      </c>
      <c r="O17" s="786">
        <f t="shared" si="10"/>
        <v>2096</v>
      </c>
      <c r="P17" s="786">
        <f t="shared" si="11"/>
        <v>26585</v>
      </c>
      <c r="Q17" s="786">
        <f t="shared" si="12"/>
        <v>16420</v>
      </c>
      <c r="R17" s="786">
        <f t="shared" si="13"/>
        <v>0</v>
      </c>
      <c r="S17" s="786">
        <f t="shared" si="14"/>
        <v>4780</v>
      </c>
      <c r="T17" s="786">
        <f t="shared" si="15"/>
        <v>0</v>
      </c>
      <c r="U17" s="786">
        <f t="shared" si="16"/>
        <v>0</v>
      </c>
      <c r="V17" s="786">
        <f t="shared" si="17"/>
        <v>0</v>
      </c>
      <c r="W17" s="786">
        <f t="shared" si="18"/>
        <v>1831</v>
      </c>
      <c r="X17" s="786">
        <f t="shared" si="19"/>
        <v>93</v>
      </c>
      <c r="Y17" s="412">
        <f t="shared" si="20"/>
        <v>265558</v>
      </c>
      <c r="Z17" s="713">
        <f>'t1'!M17</f>
        <v>1</v>
      </c>
      <c r="AA17" s="186">
        <v>3472</v>
      </c>
      <c r="AB17" s="186"/>
      <c r="AC17" s="186"/>
      <c r="AD17" s="187">
        <v>147149</v>
      </c>
      <c r="AE17" s="187">
        <v>46406</v>
      </c>
      <c r="AF17" s="187">
        <v>14760</v>
      </c>
      <c r="AG17" s="187"/>
      <c r="AH17" s="187"/>
      <c r="AI17" s="187"/>
      <c r="AJ17" s="187"/>
      <c r="AK17" s="187">
        <v>1966</v>
      </c>
      <c r="AL17" s="187"/>
      <c r="AM17" s="187">
        <v>2096</v>
      </c>
      <c r="AN17" s="187">
        <v>26585</v>
      </c>
      <c r="AO17" s="187">
        <v>16420</v>
      </c>
      <c r="AP17" s="187"/>
      <c r="AQ17" s="187">
        <v>4780</v>
      </c>
      <c r="AR17" s="187"/>
      <c r="AS17" s="187"/>
      <c r="AT17" s="187"/>
      <c r="AU17" s="187">
        <v>1831</v>
      </c>
      <c r="AV17" s="187">
        <v>93</v>
      </c>
      <c r="AW17" s="412">
        <f t="shared" si="21"/>
        <v>265558</v>
      </c>
      <c r="AX17" s="713">
        <f>'t1'!AR17</f>
        <v>0</v>
      </c>
      <c r="BQ17" s="940" t="s">
        <v>294</v>
      </c>
      <c r="CA17" s="940" t="s">
        <v>294</v>
      </c>
    </row>
    <row r="18" spans="1:79" ht="12.75" customHeight="1" x14ac:dyDescent="0.2">
      <c r="A18" s="133" t="str">
        <f>'t1'!A18</f>
        <v>ISTRUTTORI</v>
      </c>
      <c r="B18" s="199" t="str">
        <f>'t1'!B18</f>
        <v>0IR000</v>
      </c>
      <c r="C18" s="785">
        <f t="shared" si="22"/>
        <v>3302</v>
      </c>
      <c r="D18" s="785">
        <f t="shared" si="0"/>
        <v>0</v>
      </c>
      <c r="E18" s="785">
        <f t="shared" si="1"/>
        <v>0</v>
      </c>
      <c r="F18" s="786">
        <f t="shared" si="2"/>
        <v>0</v>
      </c>
      <c r="G18" s="786">
        <f t="shared" si="3"/>
        <v>0</v>
      </c>
      <c r="H18" s="786">
        <f t="shared" si="4"/>
        <v>11064</v>
      </c>
      <c r="I18" s="786">
        <f t="shared" si="4"/>
        <v>0</v>
      </c>
      <c r="J18" s="786">
        <f t="shared" si="5"/>
        <v>0</v>
      </c>
      <c r="K18" s="786">
        <f t="shared" si="6"/>
        <v>0</v>
      </c>
      <c r="L18" s="786">
        <f t="shared" si="7"/>
        <v>0</v>
      </c>
      <c r="M18" s="786">
        <f t="shared" si="8"/>
        <v>13733</v>
      </c>
      <c r="N18" s="786">
        <f t="shared" si="9"/>
        <v>0</v>
      </c>
      <c r="O18" s="786">
        <f t="shared" si="10"/>
        <v>10440</v>
      </c>
      <c r="P18" s="786">
        <f t="shared" si="11"/>
        <v>58409</v>
      </c>
      <c r="Q18" s="786">
        <f t="shared" si="12"/>
        <v>7249</v>
      </c>
      <c r="R18" s="786">
        <f t="shared" si="13"/>
        <v>0</v>
      </c>
      <c r="S18" s="786">
        <f t="shared" si="14"/>
        <v>0</v>
      </c>
      <c r="T18" s="786">
        <f t="shared" si="15"/>
        <v>0</v>
      </c>
      <c r="U18" s="786">
        <f t="shared" si="16"/>
        <v>0</v>
      </c>
      <c r="V18" s="786">
        <f t="shared" si="17"/>
        <v>0</v>
      </c>
      <c r="W18" s="786">
        <f t="shared" si="18"/>
        <v>31</v>
      </c>
      <c r="X18" s="786">
        <f t="shared" si="19"/>
        <v>111</v>
      </c>
      <c r="Y18" s="412">
        <f t="shared" si="20"/>
        <v>104339</v>
      </c>
      <c r="Z18" s="713">
        <f>'t1'!M18</f>
        <v>1</v>
      </c>
      <c r="AA18" s="186">
        <v>3302</v>
      </c>
      <c r="AB18" s="186"/>
      <c r="AC18" s="186"/>
      <c r="AD18" s="187"/>
      <c r="AE18" s="187"/>
      <c r="AF18" s="187">
        <v>11064</v>
      </c>
      <c r="AG18" s="187"/>
      <c r="AH18" s="187"/>
      <c r="AI18" s="187"/>
      <c r="AJ18" s="187"/>
      <c r="AK18" s="187">
        <v>13733</v>
      </c>
      <c r="AL18" s="187"/>
      <c r="AM18" s="187">
        <v>10440</v>
      </c>
      <c r="AN18" s="187">
        <v>58409</v>
      </c>
      <c r="AO18" s="187">
        <v>7249</v>
      </c>
      <c r="AP18" s="187"/>
      <c r="AQ18" s="187"/>
      <c r="AR18" s="187"/>
      <c r="AS18" s="187"/>
      <c r="AT18" s="187"/>
      <c r="AU18" s="187">
        <v>31</v>
      </c>
      <c r="AV18" s="187">
        <v>111</v>
      </c>
      <c r="AW18" s="412">
        <f t="shared" si="21"/>
        <v>104339</v>
      </c>
      <c r="AX18" s="713">
        <f>'t1'!AR18</f>
        <v>0</v>
      </c>
      <c r="BQ18" s="940" t="s">
        <v>294</v>
      </c>
      <c r="CA18" s="940" t="s">
        <v>294</v>
      </c>
    </row>
    <row r="19" spans="1:79" ht="12.75" customHeight="1" x14ac:dyDescent="0.2">
      <c r="A19" s="133" t="str">
        <f>'t1'!A19</f>
        <v>OPERATORI ESPERTI</v>
      </c>
      <c r="B19" s="199" t="str">
        <f>'t1'!B19</f>
        <v>0OEESP</v>
      </c>
      <c r="C19" s="785">
        <f t="shared" si="22"/>
        <v>559</v>
      </c>
      <c r="D19" s="785">
        <f t="shared" si="0"/>
        <v>0</v>
      </c>
      <c r="E19" s="785">
        <f t="shared" si="1"/>
        <v>0</v>
      </c>
      <c r="F19" s="786">
        <f t="shared" si="2"/>
        <v>0</v>
      </c>
      <c r="G19" s="786">
        <f t="shared" si="3"/>
        <v>0</v>
      </c>
      <c r="H19" s="786">
        <f t="shared" si="4"/>
        <v>2476</v>
      </c>
      <c r="I19" s="786">
        <f t="shared" si="4"/>
        <v>0</v>
      </c>
      <c r="J19" s="786">
        <f t="shared" si="5"/>
        <v>0</v>
      </c>
      <c r="K19" s="786">
        <f t="shared" si="6"/>
        <v>0</v>
      </c>
      <c r="L19" s="786">
        <f t="shared" si="7"/>
        <v>0</v>
      </c>
      <c r="M19" s="786">
        <f t="shared" si="8"/>
        <v>6161</v>
      </c>
      <c r="N19" s="786">
        <f t="shared" si="9"/>
        <v>0</v>
      </c>
      <c r="O19" s="786">
        <f t="shared" si="10"/>
        <v>3037</v>
      </c>
      <c r="P19" s="786">
        <f t="shared" si="11"/>
        <v>11600</v>
      </c>
      <c r="Q19" s="786">
        <f t="shared" si="12"/>
        <v>331</v>
      </c>
      <c r="R19" s="786">
        <f t="shared" si="13"/>
        <v>0</v>
      </c>
      <c r="S19" s="786">
        <f t="shared" si="14"/>
        <v>0</v>
      </c>
      <c r="T19" s="786">
        <f t="shared" si="15"/>
        <v>0</v>
      </c>
      <c r="U19" s="786">
        <f t="shared" si="16"/>
        <v>0</v>
      </c>
      <c r="V19" s="786">
        <f t="shared" si="17"/>
        <v>0</v>
      </c>
      <c r="W19" s="786">
        <f t="shared" si="18"/>
        <v>229</v>
      </c>
      <c r="X19" s="786">
        <f t="shared" si="19"/>
        <v>170</v>
      </c>
      <c r="Y19" s="412">
        <f t="shared" si="20"/>
        <v>24563</v>
      </c>
      <c r="Z19" s="713">
        <f>'t1'!M19</f>
        <v>1</v>
      </c>
      <c r="AA19" s="186">
        <v>559</v>
      </c>
      <c r="AB19" s="186"/>
      <c r="AC19" s="186"/>
      <c r="AD19" s="187"/>
      <c r="AE19" s="187"/>
      <c r="AF19" s="187">
        <v>2476</v>
      </c>
      <c r="AG19" s="187"/>
      <c r="AH19" s="187"/>
      <c r="AI19" s="187"/>
      <c r="AJ19" s="187"/>
      <c r="AK19" s="187">
        <v>6161</v>
      </c>
      <c r="AL19" s="187"/>
      <c r="AM19" s="187">
        <v>3037</v>
      </c>
      <c r="AN19" s="187">
        <v>11600</v>
      </c>
      <c r="AO19" s="187">
        <v>331</v>
      </c>
      <c r="AP19" s="187"/>
      <c r="AQ19" s="187"/>
      <c r="AR19" s="187"/>
      <c r="AS19" s="187"/>
      <c r="AT19" s="187"/>
      <c r="AU19" s="187">
        <v>229</v>
      </c>
      <c r="AV19" s="187">
        <v>170</v>
      </c>
      <c r="AW19" s="412">
        <f t="shared" si="21"/>
        <v>24563</v>
      </c>
      <c r="AX19" s="713">
        <f>'t1'!AR19</f>
        <v>0</v>
      </c>
      <c r="BQ19" s="940" t="s">
        <v>294</v>
      </c>
      <c r="CA19" s="940" t="s">
        <v>294</v>
      </c>
    </row>
    <row r="20" spans="1:79" ht="12.75" customHeight="1" x14ac:dyDescent="0.2">
      <c r="A20" s="133" t="str">
        <f>'t1'!A20</f>
        <v>OPERATORI</v>
      </c>
      <c r="B20" s="199" t="str">
        <f>'t1'!B20</f>
        <v>0OP000</v>
      </c>
      <c r="C20" s="785">
        <f t="shared" si="22"/>
        <v>0</v>
      </c>
      <c r="D20" s="785">
        <f t="shared" si="0"/>
        <v>0</v>
      </c>
      <c r="E20" s="785">
        <f t="shared" si="1"/>
        <v>0</v>
      </c>
      <c r="F20" s="786">
        <f t="shared" si="2"/>
        <v>0</v>
      </c>
      <c r="G20" s="786">
        <f t="shared" si="3"/>
        <v>0</v>
      </c>
      <c r="H20" s="786">
        <f t="shared" si="4"/>
        <v>0</v>
      </c>
      <c r="I20" s="786">
        <f t="shared" si="4"/>
        <v>0</v>
      </c>
      <c r="J20" s="786">
        <f t="shared" si="5"/>
        <v>0</v>
      </c>
      <c r="K20" s="786">
        <f t="shared" si="6"/>
        <v>0</v>
      </c>
      <c r="L20" s="786">
        <f t="shared" si="7"/>
        <v>0</v>
      </c>
      <c r="M20" s="786">
        <f t="shared" si="8"/>
        <v>0</v>
      </c>
      <c r="N20" s="786">
        <f t="shared" si="9"/>
        <v>0</v>
      </c>
      <c r="O20" s="786">
        <f t="shared" si="10"/>
        <v>0</v>
      </c>
      <c r="P20" s="786">
        <f t="shared" si="11"/>
        <v>0</v>
      </c>
      <c r="Q20" s="786">
        <f t="shared" si="12"/>
        <v>0</v>
      </c>
      <c r="R20" s="786">
        <f t="shared" si="13"/>
        <v>0</v>
      </c>
      <c r="S20" s="786">
        <f t="shared" si="14"/>
        <v>0</v>
      </c>
      <c r="T20" s="786">
        <f t="shared" si="15"/>
        <v>0</v>
      </c>
      <c r="U20" s="786">
        <f t="shared" si="16"/>
        <v>0</v>
      </c>
      <c r="V20" s="786">
        <f t="shared" si="17"/>
        <v>0</v>
      </c>
      <c r="W20" s="786">
        <f t="shared" si="18"/>
        <v>0</v>
      </c>
      <c r="X20" s="786">
        <f t="shared" si="19"/>
        <v>0</v>
      </c>
      <c r="Y20" s="412">
        <f t="shared" si="20"/>
        <v>0</v>
      </c>
      <c r="Z20" s="713">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3">
        <f>'t1'!AR20</f>
        <v>0</v>
      </c>
      <c r="BQ20" s="940" t="s">
        <v>294</v>
      </c>
      <c r="CA20" s="940" t="s">
        <v>294</v>
      </c>
    </row>
    <row r="21" spans="1:79" ht="12.75" customHeight="1" x14ac:dyDescent="0.2">
      <c r="A21" s="133" t="str">
        <f>'t1'!A21</f>
        <v>CONTRATTISTI</v>
      </c>
      <c r="B21" s="199" t="str">
        <f>'t1'!B21</f>
        <v>000061</v>
      </c>
      <c r="C21" s="785">
        <f t="shared" si="22"/>
        <v>0</v>
      </c>
      <c r="D21" s="785">
        <f t="shared" si="0"/>
        <v>0</v>
      </c>
      <c r="E21" s="785">
        <f t="shared" si="1"/>
        <v>0</v>
      </c>
      <c r="F21" s="786">
        <f t="shared" si="2"/>
        <v>0</v>
      </c>
      <c r="G21" s="786">
        <f t="shared" si="3"/>
        <v>0</v>
      </c>
      <c r="H21" s="786">
        <f t="shared" si="4"/>
        <v>0</v>
      </c>
      <c r="I21" s="786">
        <f t="shared" si="4"/>
        <v>0</v>
      </c>
      <c r="J21" s="786">
        <f t="shared" si="5"/>
        <v>0</v>
      </c>
      <c r="K21" s="786">
        <f t="shared" si="6"/>
        <v>0</v>
      </c>
      <c r="L21" s="786">
        <f t="shared" si="7"/>
        <v>0</v>
      </c>
      <c r="M21" s="786">
        <f t="shared" si="8"/>
        <v>0</v>
      </c>
      <c r="N21" s="786">
        <f t="shared" si="9"/>
        <v>0</v>
      </c>
      <c r="O21" s="786">
        <f t="shared" si="10"/>
        <v>0</v>
      </c>
      <c r="P21" s="786">
        <f t="shared" si="11"/>
        <v>0</v>
      </c>
      <c r="Q21" s="786">
        <f t="shared" si="12"/>
        <v>0</v>
      </c>
      <c r="R21" s="786">
        <f t="shared" si="13"/>
        <v>0</v>
      </c>
      <c r="S21" s="786">
        <f t="shared" si="14"/>
        <v>0</v>
      </c>
      <c r="T21" s="786">
        <f t="shared" si="15"/>
        <v>0</v>
      </c>
      <c r="U21" s="786">
        <f t="shared" si="16"/>
        <v>0</v>
      </c>
      <c r="V21" s="786">
        <f t="shared" si="17"/>
        <v>0</v>
      </c>
      <c r="W21" s="786">
        <f t="shared" si="18"/>
        <v>0</v>
      </c>
      <c r="X21" s="786">
        <f t="shared" si="19"/>
        <v>0</v>
      </c>
      <c r="Y21" s="412">
        <f t="shared" si="20"/>
        <v>0</v>
      </c>
      <c r="Z21" s="713">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3">
        <f>'t1'!AR21</f>
        <v>0</v>
      </c>
      <c r="BQ21" s="940" t="s">
        <v>1158</v>
      </c>
      <c r="CA21" s="940" t="s">
        <v>1158</v>
      </c>
    </row>
    <row r="22" spans="1:79" ht="12.75" customHeight="1" thickBot="1" x14ac:dyDescent="0.25">
      <c r="A22" s="133" t="str">
        <f>'t1'!A22</f>
        <v>COLLABORATORE A T.D. ART. 90 TUEL</v>
      </c>
      <c r="B22" s="199" t="str">
        <f>'t1'!B22</f>
        <v>000096</v>
      </c>
      <c r="C22" s="785">
        <f t="shared" si="22"/>
        <v>0</v>
      </c>
      <c r="D22" s="785">
        <f t="shared" si="0"/>
        <v>0</v>
      </c>
      <c r="E22" s="785">
        <f t="shared" si="1"/>
        <v>0</v>
      </c>
      <c r="F22" s="786">
        <f t="shared" si="2"/>
        <v>0</v>
      </c>
      <c r="G22" s="786">
        <f t="shared" si="3"/>
        <v>0</v>
      </c>
      <c r="H22" s="786">
        <f t="shared" si="4"/>
        <v>0</v>
      </c>
      <c r="I22" s="786">
        <f t="shared" si="4"/>
        <v>0</v>
      </c>
      <c r="J22" s="786">
        <f t="shared" si="5"/>
        <v>0</v>
      </c>
      <c r="K22" s="786">
        <f t="shared" si="6"/>
        <v>0</v>
      </c>
      <c r="L22" s="786">
        <f t="shared" si="7"/>
        <v>0</v>
      </c>
      <c r="M22" s="786">
        <f t="shared" si="8"/>
        <v>0</v>
      </c>
      <c r="N22" s="786">
        <f t="shared" si="9"/>
        <v>0</v>
      </c>
      <c r="O22" s="786">
        <f t="shared" si="10"/>
        <v>0</v>
      </c>
      <c r="P22" s="786">
        <f t="shared" si="11"/>
        <v>0</v>
      </c>
      <c r="Q22" s="786">
        <f t="shared" si="12"/>
        <v>0</v>
      </c>
      <c r="R22" s="786">
        <f t="shared" si="13"/>
        <v>0</v>
      </c>
      <c r="S22" s="786">
        <f t="shared" si="14"/>
        <v>0</v>
      </c>
      <c r="T22" s="786">
        <f t="shared" si="15"/>
        <v>0</v>
      </c>
      <c r="U22" s="786">
        <f t="shared" si="16"/>
        <v>0</v>
      </c>
      <c r="V22" s="786">
        <f t="shared" si="17"/>
        <v>0</v>
      </c>
      <c r="W22" s="786">
        <f t="shared" si="18"/>
        <v>0</v>
      </c>
      <c r="X22" s="786">
        <f t="shared" si="19"/>
        <v>0</v>
      </c>
      <c r="Y22" s="412">
        <f t="shared" si="20"/>
        <v>0</v>
      </c>
      <c r="Z22" s="713">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3">
        <f>'t1'!AR22</f>
        <v>0</v>
      </c>
      <c r="BQ22" s="940" t="s">
        <v>1158</v>
      </c>
      <c r="CA22" s="940" t="s">
        <v>1158</v>
      </c>
    </row>
    <row r="23" spans="1:79" ht="15" customHeight="1" thickTop="1" thickBot="1" x14ac:dyDescent="0.25">
      <c r="A23" s="133" t="str">
        <f>'t1'!A23</f>
        <v>TOTALE</v>
      </c>
      <c r="B23" s="110"/>
      <c r="C23" s="411">
        <f t="shared" ref="C23:Y23" si="26">SUM(C6:C22)</f>
        <v>9613</v>
      </c>
      <c r="D23" s="411">
        <f t="shared" si="26"/>
        <v>0</v>
      </c>
      <c r="E23" s="411">
        <f t="shared" si="26"/>
        <v>0</v>
      </c>
      <c r="F23" s="411">
        <f t="shared" si="26"/>
        <v>230590</v>
      </c>
      <c r="G23" s="411">
        <f t="shared" si="26"/>
        <v>92505</v>
      </c>
      <c r="H23" s="411">
        <f t="shared" si="26"/>
        <v>28300</v>
      </c>
      <c r="I23" s="411">
        <f t="shared" si="26"/>
        <v>0</v>
      </c>
      <c r="J23" s="411">
        <f t="shared" si="26"/>
        <v>0</v>
      </c>
      <c r="K23" s="411">
        <f t="shared" si="26"/>
        <v>0</v>
      </c>
      <c r="L23" s="411">
        <f t="shared" si="26"/>
        <v>0</v>
      </c>
      <c r="M23" s="411">
        <f t="shared" si="26"/>
        <v>21860</v>
      </c>
      <c r="N23" s="411">
        <f t="shared" si="26"/>
        <v>0</v>
      </c>
      <c r="O23" s="411">
        <f t="shared" si="26"/>
        <v>15573</v>
      </c>
      <c r="P23" s="411">
        <f t="shared" si="26"/>
        <v>96594</v>
      </c>
      <c r="Q23" s="411">
        <f t="shared" si="26"/>
        <v>24000</v>
      </c>
      <c r="R23" s="411">
        <f t="shared" si="26"/>
        <v>0</v>
      </c>
      <c r="S23" s="411">
        <f t="shared" si="26"/>
        <v>4780</v>
      </c>
      <c r="T23" s="411">
        <f t="shared" si="26"/>
        <v>0</v>
      </c>
      <c r="U23" s="411">
        <f t="shared" si="26"/>
        <v>0</v>
      </c>
      <c r="V23" s="411">
        <f t="shared" si="26"/>
        <v>5257</v>
      </c>
      <c r="W23" s="411">
        <f t="shared" si="26"/>
        <v>2091</v>
      </c>
      <c r="X23" s="411">
        <f t="shared" si="26"/>
        <v>374</v>
      </c>
      <c r="Y23" s="410">
        <f t="shared" si="26"/>
        <v>531537</v>
      </c>
      <c r="Z23" s="713"/>
      <c r="AA23" s="411">
        <f t="shared" ref="AA23:AW23" si="27">SUM(AA6:AA22)</f>
        <v>9613</v>
      </c>
      <c r="AB23" s="411">
        <f t="shared" si="27"/>
        <v>0</v>
      </c>
      <c r="AC23" s="411">
        <f t="shared" si="27"/>
        <v>0</v>
      </c>
      <c r="AD23" s="411">
        <f t="shared" si="27"/>
        <v>230590</v>
      </c>
      <c r="AE23" s="411">
        <f t="shared" si="27"/>
        <v>92505</v>
      </c>
      <c r="AF23" s="411">
        <f t="shared" si="27"/>
        <v>28300</v>
      </c>
      <c r="AG23" s="411">
        <f t="shared" si="27"/>
        <v>0</v>
      </c>
      <c r="AH23" s="411">
        <f t="shared" si="27"/>
        <v>0</v>
      </c>
      <c r="AI23" s="411">
        <f t="shared" si="27"/>
        <v>0</v>
      </c>
      <c r="AJ23" s="411">
        <f t="shared" si="27"/>
        <v>0</v>
      </c>
      <c r="AK23" s="411">
        <f t="shared" si="27"/>
        <v>21860</v>
      </c>
      <c r="AL23" s="411">
        <f t="shared" si="27"/>
        <v>0</v>
      </c>
      <c r="AM23" s="411">
        <f t="shared" si="27"/>
        <v>15573</v>
      </c>
      <c r="AN23" s="411">
        <f t="shared" si="27"/>
        <v>96594</v>
      </c>
      <c r="AO23" s="411">
        <f t="shared" si="27"/>
        <v>24000</v>
      </c>
      <c r="AP23" s="411">
        <f t="shared" si="27"/>
        <v>0</v>
      </c>
      <c r="AQ23" s="411">
        <f t="shared" si="27"/>
        <v>4780</v>
      </c>
      <c r="AR23" s="411">
        <f t="shared" si="27"/>
        <v>0</v>
      </c>
      <c r="AS23" s="411">
        <f t="shared" si="27"/>
        <v>0</v>
      </c>
      <c r="AT23" s="411">
        <f t="shared" si="27"/>
        <v>5257</v>
      </c>
      <c r="AU23" s="411">
        <f t="shared" si="27"/>
        <v>2091</v>
      </c>
      <c r="AV23" s="411">
        <f t="shared" si="27"/>
        <v>374</v>
      </c>
      <c r="AW23" s="410">
        <f t="shared" si="27"/>
        <v>531537</v>
      </c>
      <c r="AX23" s="713"/>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yhak51W8l+MYek1LwHc+RETsKcnRbKtNegt5RKInZlMRWg54FW2BgFbsST/EWskDo3ELr6jGsMx2FFsQz2Y17w==" saltValue="fn6Tt4f6oZBxDtd1h7fZ5Q==" spinCount="100000" sheet="1" formatColumns="0" selectLockedCells="1"/>
  <phoneticPr fontId="30" type="noConversion"/>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xr:uid="{00000000-0002-0000-1400-000000000000}">
      <formula1>1</formula1>
      <formula2>999999999999</formula2>
    </dataValidation>
  </dataValidations>
  <printOptions horizontalCentered="1" verticalCentered="1"/>
  <pageMargins left="0" right="0" top="0.15748031496062992" bottom="0.15748031496062992" header="0.19685039370078741" footer="0.19685039370078741"/>
  <pageSetup paperSize="8"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pageSetUpPr fitToPage="1"/>
  </sheetPr>
  <dimension ref="A1:N38"/>
  <sheetViews>
    <sheetView showGridLines="0" zoomScale="140" zoomScaleNormal="140" workbookViewId="0">
      <pane ySplit="3" topLeftCell="A8" activePane="bottomLeft" state="frozen"/>
      <selection activeCell="C9" sqref="C1:C9"/>
      <selection pane="bottomLeft" activeCell="D15" sqref="D15"/>
    </sheetView>
  </sheetViews>
  <sheetFormatPr defaultRowHeight="10.5" x14ac:dyDescent="0.15"/>
  <cols>
    <col min="1" max="1" width="87.6640625" customWidth="1"/>
    <col min="2" max="2" width="18" customWidth="1"/>
    <col min="3" max="3" width="18" hidden="1" customWidth="1"/>
    <col min="4" max="4" width="20.6640625" customWidth="1"/>
    <col min="5" max="5" width="7.6640625" customWidth="1"/>
    <col min="6" max="6" width="12.5" bestFit="1" customWidth="1"/>
    <col min="7" max="7" width="3.5" hidden="1" customWidth="1"/>
    <col min="8" max="8" width="9.1640625" customWidth="1"/>
  </cols>
  <sheetData>
    <row r="1" spans="1:14" s="3" customFormat="1" ht="43.5" customHeight="1" x14ac:dyDescent="0.2">
      <c r="A1" s="1716" t="str">
        <f>'t1'!A1</f>
        <v>REGIONI ED AUTONOMIE LOCALI - anno 2024</v>
      </c>
      <c r="B1" s="1716"/>
      <c r="C1" s="1716"/>
      <c r="D1" s="1716"/>
      <c r="H1" s="4"/>
      <c r="N1"/>
    </row>
    <row r="2" spans="1:14" ht="30" customHeight="1" thickBot="1" x14ac:dyDescent="0.25">
      <c r="A2" s="5"/>
      <c r="B2" s="1778"/>
      <c r="C2" s="1778"/>
      <c r="D2" s="1778"/>
    </row>
    <row r="3" spans="1:14" ht="21.75" customHeight="1" thickBot="1" x14ac:dyDescent="0.2">
      <c r="A3" s="100" t="s">
        <v>127</v>
      </c>
      <c r="B3" s="263" t="s">
        <v>101</v>
      </c>
      <c r="C3" s="787"/>
      <c r="D3" s="264" t="s">
        <v>103</v>
      </c>
    </row>
    <row r="4" spans="1:14" s="102" customFormat="1" ht="23.25" customHeight="1" thickTop="1" x14ac:dyDescent="0.2">
      <c r="A4" s="101" t="s">
        <v>150</v>
      </c>
      <c r="B4" s="147" t="s">
        <v>154</v>
      </c>
      <c r="C4" s="789">
        <f>ROUND(D4,0)</f>
        <v>0</v>
      </c>
      <c r="D4" s="188"/>
    </row>
    <row r="5" spans="1:14" s="102" customFormat="1" ht="23.25" customHeight="1" x14ac:dyDescent="0.2">
      <c r="A5" s="104" t="s">
        <v>423</v>
      </c>
      <c r="B5" s="148" t="s">
        <v>166</v>
      </c>
      <c r="C5" s="138">
        <f t="shared" ref="C5:C29" si="0">ROUND(D5,0)</f>
        <v>0</v>
      </c>
      <c r="D5" s="188"/>
    </row>
    <row r="6" spans="1:14" s="102" customFormat="1" ht="23.25" customHeight="1" x14ac:dyDescent="0.2">
      <c r="A6" s="104" t="s">
        <v>144</v>
      </c>
      <c r="B6" s="138" t="s">
        <v>167</v>
      </c>
      <c r="C6" s="138">
        <f t="shared" si="0"/>
        <v>22886</v>
      </c>
      <c r="D6" s="188">
        <v>22886</v>
      </c>
    </row>
    <row r="7" spans="1:14" s="102" customFormat="1" ht="23.25" customHeight="1" x14ac:dyDescent="0.2">
      <c r="A7" s="104" t="s">
        <v>148</v>
      </c>
      <c r="B7" s="149" t="s">
        <v>168</v>
      </c>
      <c r="C7" s="138">
        <f t="shared" si="0"/>
        <v>12814</v>
      </c>
      <c r="D7" s="188">
        <v>12814</v>
      </c>
    </row>
    <row r="8" spans="1:14" s="102" customFormat="1" ht="23.25" customHeight="1" x14ac:dyDescent="0.2">
      <c r="A8" s="105" t="s">
        <v>147</v>
      </c>
      <c r="B8" s="138" t="s">
        <v>169</v>
      </c>
      <c r="C8" s="138">
        <f t="shared" si="0"/>
        <v>0</v>
      </c>
      <c r="D8" s="188"/>
    </row>
    <row r="9" spans="1:14" s="102" customFormat="1" ht="23.25" customHeight="1" x14ac:dyDescent="0.2">
      <c r="A9" s="122" t="s">
        <v>146</v>
      </c>
      <c r="B9" s="149" t="s">
        <v>170</v>
      </c>
      <c r="C9" s="138">
        <f t="shared" si="0"/>
        <v>0</v>
      </c>
      <c r="D9" s="189"/>
    </row>
    <row r="10" spans="1:14" s="102" customFormat="1" ht="23.25" customHeight="1" x14ac:dyDescent="0.2">
      <c r="A10" s="150" t="s">
        <v>424</v>
      </c>
      <c r="B10" s="138" t="s">
        <v>158</v>
      </c>
      <c r="C10" s="138">
        <f t="shared" si="0"/>
        <v>0</v>
      </c>
      <c r="D10" s="188"/>
    </row>
    <row r="11" spans="1:14" s="102" customFormat="1" ht="23.25" customHeight="1" x14ac:dyDescent="0.2">
      <c r="A11" s="105" t="s">
        <v>171</v>
      </c>
      <c r="B11" s="137" t="s">
        <v>172</v>
      </c>
      <c r="C11" s="138">
        <f t="shared" si="0"/>
        <v>0</v>
      </c>
      <c r="D11" s="188"/>
    </row>
    <row r="12" spans="1:14" s="102" customFormat="1" ht="23.25" customHeight="1" x14ac:dyDescent="0.2">
      <c r="A12" s="105" t="s">
        <v>1190</v>
      </c>
      <c r="B12" s="703" t="s">
        <v>1188</v>
      </c>
      <c r="C12" s="138">
        <f t="shared" si="0"/>
        <v>0</v>
      </c>
      <c r="D12" s="188"/>
    </row>
    <row r="13" spans="1:14" s="102" customFormat="1" ht="23.25" customHeight="1" x14ac:dyDescent="0.2">
      <c r="A13" s="105" t="s">
        <v>1191</v>
      </c>
      <c r="B13" s="703" t="s">
        <v>1189</v>
      </c>
      <c r="C13" s="138">
        <f t="shared" si="0"/>
        <v>0</v>
      </c>
      <c r="D13" s="188"/>
    </row>
    <row r="14" spans="1:14" s="102" customFormat="1" ht="23.25" customHeight="1" x14ac:dyDescent="0.2">
      <c r="A14" s="105" t="s">
        <v>3</v>
      </c>
      <c r="B14" s="138" t="s">
        <v>4</v>
      </c>
      <c r="C14" s="138">
        <f t="shared" si="0"/>
        <v>17387</v>
      </c>
      <c r="D14" s="188">
        <v>17387</v>
      </c>
    </row>
    <row r="15" spans="1:14" s="102" customFormat="1" ht="23.25" customHeight="1" x14ac:dyDescent="0.2">
      <c r="A15" s="122" t="s">
        <v>105</v>
      </c>
      <c r="B15" s="149" t="s">
        <v>173</v>
      </c>
      <c r="C15" s="138">
        <f t="shared" si="0"/>
        <v>10204</v>
      </c>
      <c r="D15" s="189">
        <v>10204</v>
      </c>
    </row>
    <row r="16" spans="1:14" s="102" customFormat="1" ht="23.25" customHeight="1" x14ac:dyDescent="0.2">
      <c r="A16" s="150" t="s">
        <v>425</v>
      </c>
      <c r="B16" s="148" t="s">
        <v>155</v>
      </c>
      <c r="C16" s="138">
        <f t="shared" si="0"/>
        <v>0</v>
      </c>
      <c r="D16" s="189"/>
    </row>
    <row r="17" spans="1:8" s="102" customFormat="1" ht="23.25" customHeight="1" x14ac:dyDescent="0.2">
      <c r="A17" s="106" t="s">
        <v>426</v>
      </c>
      <c r="B17" s="138" t="s">
        <v>156</v>
      </c>
      <c r="C17" s="138">
        <f t="shared" si="0"/>
        <v>0</v>
      </c>
      <c r="D17" s="188"/>
    </row>
    <row r="18" spans="1:8" ht="23.25" customHeight="1" x14ac:dyDescent="0.2">
      <c r="A18" s="103" t="s">
        <v>145</v>
      </c>
      <c r="B18" s="137" t="s">
        <v>165</v>
      </c>
      <c r="C18" s="138">
        <f t="shared" si="0"/>
        <v>563</v>
      </c>
      <c r="D18" s="189">
        <v>563</v>
      </c>
    </row>
    <row r="19" spans="1:8" ht="23.25" customHeight="1" x14ac:dyDescent="0.2">
      <c r="A19" s="707" t="s">
        <v>590</v>
      </c>
      <c r="B19" s="703" t="s">
        <v>589</v>
      </c>
      <c r="C19" s="1372">
        <f t="shared" si="0"/>
        <v>1533</v>
      </c>
      <c r="D19" s="188">
        <v>1533</v>
      </c>
    </row>
    <row r="20" spans="1:8" s="3" customFormat="1" ht="23.25" customHeight="1" x14ac:dyDescent="0.2">
      <c r="A20" s="101" t="s">
        <v>427</v>
      </c>
      <c r="B20" s="138" t="s">
        <v>161</v>
      </c>
      <c r="C20" s="138">
        <f t="shared" si="0"/>
        <v>517783</v>
      </c>
      <c r="D20" s="188">
        <v>517783</v>
      </c>
      <c r="G20" s="4" t="s">
        <v>586</v>
      </c>
    </row>
    <row r="21" spans="1:8" ht="23.25" customHeight="1" x14ac:dyDescent="0.2">
      <c r="A21" s="101" t="s">
        <v>428</v>
      </c>
      <c r="B21" s="149" t="s">
        <v>162</v>
      </c>
      <c r="C21" s="138">
        <f t="shared" si="0"/>
        <v>0</v>
      </c>
      <c r="D21" s="188"/>
      <c r="G21" s="701" t="s">
        <v>587</v>
      </c>
    </row>
    <row r="22" spans="1:8" ht="23.25" customHeight="1" x14ac:dyDescent="0.2">
      <c r="A22" s="101" t="s">
        <v>104</v>
      </c>
      <c r="B22" s="138" t="s">
        <v>163</v>
      </c>
      <c r="C22" s="138">
        <f t="shared" si="0"/>
        <v>164931</v>
      </c>
      <c r="D22" s="188">
        <v>164931</v>
      </c>
      <c r="F22" s="700" t="s">
        <v>588</v>
      </c>
      <c r="G22" s="702">
        <v>2</v>
      </c>
    </row>
    <row r="23" spans="1:8" ht="23.25" customHeight="1" x14ac:dyDescent="0.2">
      <c r="A23" s="101" t="s">
        <v>429</v>
      </c>
      <c r="B23" s="149" t="s">
        <v>157</v>
      </c>
      <c r="C23" s="138">
        <f t="shared" si="0"/>
        <v>0</v>
      </c>
      <c r="D23" s="188"/>
    </row>
    <row r="24" spans="1:8" ht="23.25" customHeight="1" x14ac:dyDescent="0.2">
      <c r="A24" s="151" t="s">
        <v>430</v>
      </c>
      <c r="B24" s="138" t="s">
        <v>159</v>
      </c>
      <c r="C24" s="138">
        <f t="shared" si="0"/>
        <v>0</v>
      </c>
      <c r="D24" s="189"/>
    </row>
    <row r="25" spans="1:8" ht="23.25" customHeight="1" x14ac:dyDescent="0.2">
      <c r="A25" s="152" t="s">
        <v>466</v>
      </c>
      <c r="B25" s="137" t="s">
        <v>160</v>
      </c>
      <c r="C25" s="788">
        <f t="shared" si="0"/>
        <v>161229</v>
      </c>
      <c r="D25" s="190">
        <v>161229</v>
      </c>
    </row>
    <row r="26" spans="1:8" ht="23.25" customHeight="1" x14ac:dyDescent="0.2">
      <c r="A26" s="152" t="s">
        <v>467</v>
      </c>
      <c r="B26" s="137" t="s">
        <v>468</v>
      </c>
      <c r="C26" s="788">
        <f t="shared" si="0"/>
        <v>0</v>
      </c>
      <c r="D26" s="190"/>
    </row>
    <row r="27" spans="1:8" ht="23.25" customHeight="1" x14ac:dyDescent="0.2">
      <c r="A27" s="595" t="s">
        <v>495</v>
      </c>
      <c r="B27" s="137" t="s">
        <v>439</v>
      </c>
      <c r="C27" s="788">
        <f t="shared" si="0"/>
        <v>0</v>
      </c>
      <c r="D27" s="190"/>
    </row>
    <row r="28" spans="1:8" ht="23.25" customHeight="1" x14ac:dyDescent="0.2">
      <c r="A28" s="594" t="s">
        <v>494</v>
      </c>
      <c r="B28" s="138" t="s">
        <v>164</v>
      </c>
      <c r="C28" s="138">
        <f t="shared" si="0"/>
        <v>0</v>
      </c>
      <c r="D28" s="189"/>
    </row>
    <row r="29" spans="1:8" ht="23.25" customHeight="1" thickBot="1" x14ac:dyDescent="0.25">
      <c r="A29" s="598" t="s">
        <v>496</v>
      </c>
      <c r="B29" s="139" t="s">
        <v>469</v>
      </c>
      <c r="C29" s="139">
        <f t="shared" si="0"/>
        <v>0</v>
      </c>
      <c r="D29" s="191"/>
    </row>
    <row r="30" spans="1:8" ht="15" customHeight="1" thickBot="1" x14ac:dyDescent="0.2">
      <c r="A30" s="1777" t="str">
        <f>IF(G22=1,"ATTENZIONE è stata dichiarata IRAP commerciale. Controllare l'importo inserito!"," ")</f>
        <v xml:space="preserve"> </v>
      </c>
      <c r="B30" s="1777"/>
      <c r="C30" s="1777"/>
      <c r="D30" s="1777"/>
    </row>
    <row r="31" spans="1:8" ht="15" customHeight="1" x14ac:dyDescent="0.15">
      <c r="A31" s="1769" t="s">
        <v>511</v>
      </c>
      <c r="B31" s="1770"/>
      <c r="C31" s="1770"/>
      <c r="D31" s="1771"/>
    </row>
    <row r="32" spans="1:8" ht="95.1" customHeight="1" thickBot="1" x14ac:dyDescent="0.2">
      <c r="A32" s="1772" t="s">
        <v>1468</v>
      </c>
      <c r="B32" s="1773"/>
      <c r="C32" s="1773"/>
      <c r="D32" s="1774"/>
      <c r="E32" s="1775" t="str">
        <f>IF(AND(A32="",(D25+D26)&gt;0),"ATTENZIONE!  Inserire nel campo NOTE l'elenco delle Istituzioni ed il relativo importo dei rimborsi EFFETTUATI!",IF(AND(A32&lt;&gt;"",(D25+D26)=0),"ATTENZIONE!  il campo NOTE non deve essere compilato in assenza di rimborsi",""))</f>
        <v/>
      </c>
      <c r="F32" s="1776"/>
      <c r="G32" s="1776"/>
      <c r="H32" s="1776"/>
    </row>
    <row r="33" spans="1:8" ht="15" customHeight="1" thickBot="1" x14ac:dyDescent="0.2">
      <c r="A33" s="1777" t="str">
        <f>IF(LEN(A35)&gt;1000,"IL NUMERO MASSIMO DI CARATTERI CONSENTITI NEL CAMPO NOTE SOTTOSTANTE E' DI 1000","")</f>
        <v/>
      </c>
      <c r="B33" s="1777"/>
      <c r="C33" s="1777"/>
      <c r="D33" s="1777"/>
    </row>
    <row r="34" spans="1:8" ht="15" customHeight="1" x14ac:dyDescent="0.15">
      <c r="A34" s="1769" t="s">
        <v>512</v>
      </c>
      <c r="B34" s="1770"/>
      <c r="C34" s="1770"/>
      <c r="D34" s="1771"/>
    </row>
    <row r="35" spans="1:8" ht="95.1" customHeight="1" thickBot="1" x14ac:dyDescent="0.2">
      <c r="A35" s="1772"/>
      <c r="B35" s="1773"/>
      <c r="C35" s="1773"/>
      <c r="D35" s="1774"/>
      <c r="E35" s="1775" t="str">
        <f>IF(AND(A35="",(D27+D28+D29)&gt;0),"ATTENZIONE!  Inserire nel campo NOTE l'elenco delle Istituzioni ed il relativo importo dei rimborsi RICEVUTI!",IF(AND(A35&lt;&gt;"",(D27+D28+D29)=0),"ATTENZIONE!  il campo NOTE non deve essere compilato in assenza di rimborsi",""))</f>
        <v/>
      </c>
      <c r="F35" s="1776"/>
      <c r="G35" s="1776"/>
      <c r="H35" s="1776"/>
    </row>
    <row r="36" spans="1:8" ht="23.25" customHeight="1" x14ac:dyDescent="0.2">
      <c r="A36" s="3" t="s">
        <v>499</v>
      </c>
    </row>
    <row r="37" spans="1:8" ht="25.5" customHeight="1" x14ac:dyDescent="0.2">
      <c r="A37" s="1768" t="s">
        <v>557</v>
      </c>
      <c r="B37" s="1768"/>
      <c r="C37" s="1768"/>
      <c r="D37" s="1768"/>
    </row>
    <row r="38" spans="1:8" ht="25.5" customHeight="1" x14ac:dyDescent="0.2">
      <c r="A38" s="1768" t="s">
        <v>558</v>
      </c>
      <c r="B38" s="1768"/>
      <c r="C38" s="1768"/>
      <c r="D38" s="1768"/>
    </row>
  </sheetData>
  <sheetProtection algorithmName="SHA-512" hashValue="VnLJbAOZPDnx8YpDmnGwh5TxAg7hjuQzkYDoB2xfXpAIp5uwAvL84BKmNPL3o/O7JPn118WRAWst4Xo3MDaJog==" saltValue="mpTJPR9V/oN84vf+2BDuhg==" spinCount="100000" sheet="1" formatColumns="0" selectLockedCells="1"/>
  <mergeCells count="12">
    <mergeCell ref="E32:H32"/>
    <mergeCell ref="E35:H35"/>
    <mergeCell ref="A30:D30"/>
    <mergeCell ref="A33:D33"/>
    <mergeCell ref="B2:D2"/>
    <mergeCell ref="A32:D32"/>
    <mergeCell ref="A31:D31"/>
    <mergeCell ref="A38:D38"/>
    <mergeCell ref="A1:D1"/>
    <mergeCell ref="A34:D34"/>
    <mergeCell ref="A35:D35"/>
    <mergeCell ref="A37:D37"/>
  </mergeCells>
  <phoneticPr fontId="30" type="noConversion"/>
  <dataValidations count="4">
    <dataValidation type="textLength" allowBlank="1" showInputMessage="1" showErrorMessage="1" errorTitle="ATTENZIONE ! ! ! " error="E' stato superato il limite di 1000 caratteri" sqref="A32:D32 A35:D35" xr:uid="{00000000-0002-0000-1500-000000000000}">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xr:uid="{00000000-0002-0000-1500-000002000000}">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xr:uid="{00000000-0002-0000-1500-000003000000}">
      <formula1>1</formula1>
      <formula2>999999999999</formula2>
    </dataValidation>
    <dataValidation type="whole" allowBlank="1" showInputMessage="1" showErrorMessage="1" errorTitle="ERRORE NEL DATO IMMESSO" error="INSERIRE SOLO NUMERI INTERI" sqref="D4:D24" xr:uid="{00000000-0002-0000-1500-000001000000}">
      <formula1>1</formula1>
      <formula2>999999999999</formula2>
    </dataValidation>
  </dataValidations>
  <printOptions horizontalCentered="1" verticalCentered="1"/>
  <pageMargins left="0" right="0" top="0.19685039370078741" bottom="0.15748031496062992" header="0.19685039370078741" footer="0.19685039370078741"/>
  <pageSetup paperSize="9" scale="82"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66675</xdr:rowOff>
                  </from>
                  <to>
                    <xdr:col>5</xdr:col>
                    <xdr:colOff>0</xdr:colOff>
                    <xdr:row>21</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29"/>
  <sheetViews>
    <sheetView showGridLines="0" zoomScale="80" zoomScaleNormal="80" workbookViewId="0">
      <selection activeCell="C9" sqref="C9"/>
    </sheetView>
  </sheetViews>
  <sheetFormatPr defaultColWidth="9.33203125" defaultRowHeight="11.25" x14ac:dyDescent="0.2"/>
  <cols>
    <col min="1" max="1" width="65.6640625" style="1006" customWidth="1"/>
    <col min="2" max="2" width="10.6640625" style="1011" customWidth="1"/>
    <col min="3" max="3" width="20.6640625" style="1006" customWidth="1"/>
    <col min="4" max="4" width="3.33203125" style="1006" customWidth="1"/>
    <col min="5" max="5" width="65.6640625" style="1006" customWidth="1"/>
    <col min="6" max="6" width="10.6640625" style="1006" customWidth="1"/>
    <col min="7" max="7" width="20.6640625" style="1006" customWidth="1"/>
    <col min="8" max="8" width="73.33203125" style="1006" customWidth="1"/>
    <col min="9" max="13" width="9.33203125" style="1006"/>
    <col min="14" max="14" width="9.1640625" style="3" customWidth="1"/>
    <col min="15" max="17" width="14.6640625" style="1010" hidden="1" customWidth="1"/>
    <col min="18" max="18" width="14.6640625" style="1009" hidden="1" customWidth="1"/>
    <col min="19" max="19" width="5.33203125" style="1009" hidden="1" customWidth="1"/>
    <col min="20" max="22" width="14.6640625" style="1010" hidden="1" customWidth="1"/>
    <col min="23" max="23" width="14.6640625" style="1009" hidden="1" customWidth="1"/>
    <col min="24" max="16384" width="9.33203125" style="1006"/>
  </cols>
  <sheetData>
    <row r="1" spans="1:23" ht="23.25" x14ac:dyDescent="0.2">
      <c r="A1" s="1004" t="str">
        <f>'t1'!$A$1</f>
        <v>REGIONI ED AUTONOMIE LOCALI - anno 2024</v>
      </c>
      <c r="B1" s="1004"/>
      <c r="C1" s="1004"/>
      <c r="D1" s="1004"/>
      <c r="E1" s="1004"/>
      <c r="F1" s="1004"/>
      <c r="G1" s="1004"/>
      <c r="H1" s="1005" t="s">
        <v>926</v>
      </c>
      <c r="O1" s="1007"/>
      <c r="P1" s="1007"/>
      <c r="Q1" s="1008">
        <v>77</v>
      </c>
      <c r="R1" s="1008" t="s">
        <v>273</v>
      </c>
      <c r="T1" s="1007"/>
      <c r="U1" s="1007"/>
    </row>
    <row r="2" spans="1:23" ht="15.6" customHeight="1" x14ac:dyDescent="0.2"/>
    <row r="3" spans="1:23" ht="44.85" customHeight="1" x14ac:dyDescent="0.2">
      <c r="A3" s="1268"/>
      <c r="B3" s="1269"/>
      <c r="C3" s="1269"/>
      <c r="D3" s="1269"/>
      <c r="E3" s="1269"/>
      <c r="F3" s="1269"/>
      <c r="G3" s="1269"/>
      <c r="O3" s="1007"/>
      <c r="P3" s="1007"/>
      <c r="T3" s="1007"/>
      <c r="U3" s="1007"/>
    </row>
    <row r="4" spans="1:23" ht="15.6" customHeight="1" thickBot="1" x14ac:dyDescent="0.25"/>
    <row r="5" spans="1:23" ht="25.5" customHeight="1" thickBot="1" x14ac:dyDescent="0.25">
      <c r="A5" s="1012" t="s">
        <v>1111</v>
      </c>
      <c r="B5" s="1013"/>
      <c r="C5" s="1014"/>
      <c r="D5" s="1015"/>
      <c r="E5" s="1012" t="s">
        <v>1112</v>
      </c>
      <c r="F5" s="1016"/>
      <c r="G5" s="1014"/>
      <c r="H5" s="1017" t="s">
        <v>716</v>
      </c>
      <c r="I5" s="1018"/>
      <c r="J5" s="1018"/>
      <c r="K5" s="1018"/>
      <c r="L5" s="1018"/>
      <c r="O5" s="1019"/>
      <c r="P5" s="1019"/>
      <c r="T5" s="1019"/>
      <c r="U5" s="1019"/>
    </row>
    <row r="6" spans="1:23" ht="17.100000000000001" customHeight="1" thickBot="1" x14ac:dyDescent="0.25">
      <c r="A6" s="1020" t="s">
        <v>127</v>
      </c>
      <c r="B6" s="1021" t="s">
        <v>128</v>
      </c>
      <c r="C6" s="1022" t="s">
        <v>242</v>
      </c>
      <c r="D6" s="1015"/>
      <c r="E6" s="1020" t="s">
        <v>127</v>
      </c>
      <c r="F6" s="1023" t="s">
        <v>128</v>
      </c>
      <c r="G6" s="1024" t="s">
        <v>242</v>
      </c>
      <c r="H6" s="1025" t="s">
        <v>909</v>
      </c>
      <c r="I6" s="1018"/>
      <c r="J6" s="1018"/>
      <c r="K6" s="1018"/>
      <c r="L6" s="1018"/>
    </row>
    <row r="7" spans="1:23" ht="17.100000000000001" customHeight="1" thickBot="1" x14ac:dyDescent="0.3">
      <c r="A7" s="1026" t="s">
        <v>927</v>
      </c>
      <c r="B7" s="1027"/>
      <c r="C7" s="1028"/>
      <c r="D7" s="1015"/>
      <c r="E7" s="1026" t="str">
        <f>A7</f>
        <v>Segretario comunale e provinciale (bilancio)</v>
      </c>
      <c r="F7" s="1027"/>
      <c r="G7" s="1028"/>
      <c r="H7" s="1029" t="s">
        <v>744</v>
      </c>
      <c r="I7" s="1030"/>
      <c r="O7" s="832" t="s">
        <v>718</v>
      </c>
      <c r="P7" s="1031"/>
      <c r="Q7" s="1032"/>
      <c r="R7" s="1032"/>
      <c r="S7" s="1033"/>
      <c r="T7" s="832" t="s">
        <v>719</v>
      </c>
      <c r="U7" s="1031"/>
      <c r="V7" s="1032"/>
      <c r="W7" s="1032"/>
    </row>
    <row r="8" spans="1:23" ht="17.100000000000001" customHeight="1" thickBot="1" x14ac:dyDescent="0.25">
      <c r="A8" s="1034" t="s">
        <v>928</v>
      </c>
      <c r="B8" s="1035"/>
      <c r="C8" s="1036"/>
      <c r="D8" s="1015"/>
      <c r="E8" s="1034" t="s">
        <v>929</v>
      </c>
      <c r="F8" s="1035"/>
      <c r="G8" s="1036"/>
      <c r="H8" s="1037" t="s">
        <v>909</v>
      </c>
      <c r="O8" s="833" t="s">
        <v>721</v>
      </c>
      <c r="P8" s="833" t="s">
        <v>722</v>
      </c>
      <c r="Q8" s="833" t="s">
        <v>723</v>
      </c>
      <c r="R8" s="833" t="s">
        <v>664</v>
      </c>
      <c r="S8" s="1033"/>
      <c r="T8" s="833" t="s">
        <v>721</v>
      </c>
      <c r="U8" s="833" t="s">
        <v>722</v>
      </c>
      <c r="V8" s="833" t="s">
        <v>723</v>
      </c>
      <c r="W8" s="833" t="s">
        <v>664</v>
      </c>
    </row>
    <row r="9" spans="1:23" ht="17.100000000000001" customHeight="1" thickBot="1" x14ac:dyDescent="0.25">
      <c r="A9" s="1038" t="s">
        <v>1370</v>
      </c>
      <c r="B9" s="1039" t="s">
        <v>979</v>
      </c>
      <c r="C9" s="1040"/>
      <c r="D9" s="1015"/>
      <c r="E9" s="1038" t="s">
        <v>1026</v>
      </c>
      <c r="F9" s="1041" t="s">
        <v>437</v>
      </c>
      <c r="G9" s="1040"/>
      <c r="H9" s="1017" t="s">
        <v>1113</v>
      </c>
      <c r="J9" s="1018"/>
      <c r="K9" s="1018"/>
      <c r="L9" s="1018"/>
      <c r="O9" s="1007">
        <v>77</v>
      </c>
      <c r="P9" s="1007">
        <v>2</v>
      </c>
      <c r="Q9" s="1010" t="str">
        <f>B9</f>
        <v>F18J</v>
      </c>
      <c r="R9" s="1042">
        <f>ROUND(C9,0)</f>
        <v>0</v>
      </c>
      <c r="S9" s="1007" t="str">
        <f>VLOOKUP(O9,Q:R,2,FALSE)</f>
        <v>NO</v>
      </c>
      <c r="T9" s="1007">
        <v>77</v>
      </c>
      <c r="U9" s="1007">
        <v>61</v>
      </c>
      <c r="V9" s="1043" t="str">
        <f>F9</f>
        <v>U448</v>
      </c>
      <c r="W9" s="1042">
        <f>ROUND(G9,0)</f>
        <v>0</v>
      </c>
    </row>
    <row r="10" spans="1:23" ht="17.100000000000001" customHeight="1" x14ac:dyDescent="0.2">
      <c r="A10" s="1510" t="s">
        <v>1371</v>
      </c>
      <c r="B10" s="1093" t="s">
        <v>1214</v>
      </c>
      <c r="C10" s="1447"/>
      <c r="D10" s="1015"/>
      <c r="E10" s="1038" t="s">
        <v>1372</v>
      </c>
      <c r="F10" s="1041" t="s">
        <v>980</v>
      </c>
      <c r="G10" s="1040"/>
      <c r="H10" s="1779" t="str">
        <f>IF(SUMIF($O:$O,$Q$1,$R:$R)-SUMIF($T:$T,$Q$1,$W:$W)&lt;0,"Attenzione, nelle seguenti sezioni le destinazioni risultano superiori alle relative risorse e generano pertanto squadratura 8: "&amp;CHAR(10)&amp;$A$7,"OK")</f>
        <v>OK</v>
      </c>
      <c r="J10" s="1018"/>
      <c r="K10" s="1018"/>
      <c r="L10" s="1018"/>
      <c r="O10" s="1007">
        <v>77</v>
      </c>
      <c r="P10" s="1007">
        <v>2</v>
      </c>
      <c r="Q10" s="1010" t="str">
        <f>B10</f>
        <v>F24K</v>
      </c>
      <c r="R10" s="1042">
        <f>ROUND(C10,0)</f>
        <v>0</v>
      </c>
      <c r="S10" s="1007" t="str">
        <f>VLOOKUP(O10,Q:R,2,FALSE)</f>
        <v>NO</v>
      </c>
      <c r="T10" s="1007">
        <v>77</v>
      </c>
      <c r="U10" s="1007">
        <v>61</v>
      </c>
      <c r="V10" s="1043" t="str">
        <f>F10</f>
        <v>U06Z</v>
      </c>
      <c r="W10" s="1042">
        <f>ROUND(G10,0)</f>
        <v>0</v>
      </c>
    </row>
    <row r="11" spans="1:23" ht="17.100000000000001" customHeight="1" x14ac:dyDescent="0.2">
      <c r="A11" s="1038" t="s">
        <v>1373</v>
      </c>
      <c r="B11" s="1511" t="s">
        <v>1250</v>
      </c>
      <c r="C11" s="1509"/>
      <c r="D11" s="1015"/>
      <c r="E11" s="1038" t="s">
        <v>1374</v>
      </c>
      <c r="F11" s="1041" t="s">
        <v>1364</v>
      </c>
      <c r="G11" s="1040"/>
      <c r="H11" s="1780"/>
      <c r="J11" s="1018"/>
      <c r="K11" s="1018"/>
      <c r="L11" s="1018"/>
      <c r="O11" s="1007">
        <v>77</v>
      </c>
      <c r="P11" s="1007">
        <v>2</v>
      </c>
      <c r="Q11" s="1010" t="str">
        <f>B11</f>
        <v>F24T</v>
      </c>
      <c r="R11" s="1042">
        <f>ROUND(C11,0)</f>
        <v>0</v>
      </c>
      <c r="S11" s="1007" t="str">
        <f>VLOOKUP(O11,Q:R,2,FALSE)</f>
        <v>NO</v>
      </c>
      <c r="T11" s="1007">
        <v>77</v>
      </c>
      <c r="U11" s="1007">
        <v>61</v>
      </c>
      <c r="V11" s="1043" t="str">
        <f t="shared" ref="V11:V12" si="0">F11</f>
        <v>U07Z</v>
      </c>
      <c r="W11" s="1042">
        <f t="shared" ref="W11:W12" si="1">ROUND(G11,0)</f>
        <v>0</v>
      </c>
    </row>
    <row r="12" spans="1:23" ht="17.100000000000001" customHeight="1" x14ac:dyDescent="0.2">
      <c r="A12" s="1038" t="s">
        <v>1114</v>
      </c>
      <c r="B12" s="1039" t="s">
        <v>1115</v>
      </c>
      <c r="C12" s="1044"/>
      <c r="D12" s="1015"/>
      <c r="E12" s="1038" t="s">
        <v>1375</v>
      </c>
      <c r="F12" s="1041" t="s">
        <v>438</v>
      </c>
      <c r="G12" s="1040"/>
      <c r="H12" s="1780"/>
      <c r="J12" s="1018"/>
      <c r="K12" s="1018"/>
      <c r="L12" s="1018"/>
      <c r="O12" s="1007">
        <v>77</v>
      </c>
      <c r="P12" s="1007">
        <v>2</v>
      </c>
      <c r="Q12" s="1010" t="str">
        <f>B12</f>
        <v>F20M</v>
      </c>
      <c r="R12" s="1042">
        <f>ROUND(C12,0)</f>
        <v>0</v>
      </c>
      <c r="S12" s="1007" t="str">
        <f>VLOOKUP(O12,Q:R,2,FALSE)</f>
        <v>NO</v>
      </c>
      <c r="T12" s="1007">
        <v>77</v>
      </c>
      <c r="U12" s="1007">
        <v>61</v>
      </c>
      <c r="V12" s="1043" t="str">
        <f t="shared" si="0"/>
        <v>U449</v>
      </c>
      <c r="W12" s="1042">
        <f t="shared" si="1"/>
        <v>0</v>
      </c>
    </row>
    <row r="13" spans="1:23" ht="17.100000000000001" customHeight="1" thickBot="1" x14ac:dyDescent="0.25">
      <c r="A13" s="1045" t="s">
        <v>930</v>
      </c>
      <c r="B13" s="1046"/>
      <c r="C13" s="1047">
        <f>SUM(C9:C12)</f>
        <v>0</v>
      </c>
      <c r="D13" s="1015"/>
      <c r="E13" s="1053" t="s">
        <v>932</v>
      </c>
      <c r="F13" s="1054"/>
      <c r="G13" s="1047">
        <f>SUM(G9:G12)</f>
        <v>0</v>
      </c>
      <c r="H13" s="1780"/>
      <c r="J13" s="1018"/>
      <c r="K13" s="1018"/>
      <c r="L13" s="1018"/>
      <c r="O13" s="1007" t="s">
        <v>530</v>
      </c>
      <c r="P13" s="1007"/>
      <c r="R13" s="1042"/>
      <c r="T13" s="1007" t="s">
        <v>530</v>
      </c>
      <c r="U13" s="1007"/>
      <c r="V13" s="1043"/>
      <c r="W13" s="1042"/>
    </row>
    <row r="14" spans="1:23" ht="17.100000000000001" customHeight="1" thickBot="1" x14ac:dyDescent="0.25">
      <c r="A14" s="1048" t="s">
        <v>931</v>
      </c>
      <c r="B14" s="1049"/>
      <c r="C14" s="1050">
        <f>C13</f>
        <v>0</v>
      </c>
      <c r="D14" s="1015"/>
      <c r="E14" s="1048" t="s">
        <v>931</v>
      </c>
      <c r="F14" s="1055"/>
      <c r="G14" s="1056">
        <f>G13</f>
        <v>0</v>
      </c>
      <c r="H14" s="1780"/>
      <c r="J14" s="1018"/>
      <c r="K14" s="1018"/>
      <c r="L14" s="1018"/>
      <c r="T14" s="1007"/>
      <c r="U14" s="1007"/>
      <c r="V14" s="1043"/>
      <c r="W14" s="1042"/>
    </row>
    <row r="15" spans="1:23" ht="17.100000000000001" customHeight="1" thickBot="1" x14ac:dyDescent="0.25">
      <c r="A15" s="1051"/>
      <c r="B15" s="1052"/>
      <c r="C15" s="1051"/>
      <c r="D15" s="1015"/>
      <c r="E15" s="1051"/>
      <c r="F15" s="1052"/>
      <c r="G15" s="1051"/>
      <c r="H15" s="1781"/>
      <c r="I15" s="1018"/>
      <c r="J15" s="1018"/>
      <c r="K15" s="1018"/>
      <c r="L15" s="1018"/>
    </row>
    <row r="16" spans="1:23" ht="17.25" customHeight="1" thickBot="1" x14ac:dyDescent="0.25">
      <c r="A16" s="1057" t="s">
        <v>981</v>
      </c>
      <c r="B16" s="1058"/>
      <c r="C16" s="1059">
        <f>C14</f>
        <v>0</v>
      </c>
      <c r="D16" s="1015"/>
      <c r="E16" s="1057" t="s">
        <v>982</v>
      </c>
      <c r="F16" s="1060"/>
      <c r="G16" s="1059">
        <f>G14</f>
        <v>0</v>
      </c>
      <c r="H16" s="1782"/>
      <c r="I16" s="1018"/>
      <c r="J16" s="1018"/>
      <c r="K16" s="1018"/>
      <c r="L16" s="1018"/>
    </row>
    <row r="17" spans="1:12" ht="5.25" customHeight="1" x14ac:dyDescent="0.2">
      <c r="I17" s="1018"/>
      <c r="J17" s="1018"/>
      <c r="K17" s="1018"/>
      <c r="L17" s="1018"/>
    </row>
    <row r="18" spans="1:12" ht="13.5" customHeight="1" x14ac:dyDescent="0.2">
      <c r="A18" s="1006" t="s">
        <v>1376</v>
      </c>
    </row>
    <row r="19" spans="1:12" ht="13.5" customHeight="1" x14ac:dyDescent="0.2">
      <c r="A19" s="1006" t="s">
        <v>1377</v>
      </c>
    </row>
    <row r="20" spans="1:12" ht="9.9499999999999993" customHeight="1" x14ac:dyDescent="0.2">
      <c r="A20" s="1006" t="s">
        <v>1365</v>
      </c>
    </row>
    <row r="21" spans="1:12" ht="13.5" customHeight="1" x14ac:dyDescent="0.2">
      <c r="A21" s="1006" t="s">
        <v>1378</v>
      </c>
    </row>
    <row r="22" spans="1:12" x14ac:dyDescent="0.2">
      <c r="A22" s="1006" t="s">
        <v>1366</v>
      </c>
    </row>
    <row r="23" spans="1:12" ht="13.5" x14ac:dyDescent="0.2">
      <c r="A23" s="1006" t="s">
        <v>1379</v>
      </c>
    </row>
    <row r="24" spans="1:12" x14ac:dyDescent="0.2">
      <c r="A24" s="1006" t="s">
        <v>1367</v>
      </c>
    </row>
    <row r="25" spans="1:12" x14ac:dyDescent="0.2">
      <c r="A25" s="1006" t="s">
        <v>1368</v>
      </c>
    </row>
    <row r="26" spans="1:12" ht="13.5" x14ac:dyDescent="0.2">
      <c r="A26" s="1006" t="s">
        <v>1380</v>
      </c>
    </row>
    <row r="27" spans="1:12" x14ac:dyDescent="0.2">
      <c r="A27" s="1006" t="s">
        <v>1369</v>
      </c>
    </row>
    <row r="28" spans="1:12" ht="13.5" x14ac:dyDescent="0.2">
      <c r="A28" s="1006" t="s">
        <v>1381</v>
      </c>
    </row>
    <row r="29" spans="1:12" ht="13.5" x14ac:dyDescent="0.2">
      <c r="A29" s="1006" t="s">
        <v>1382</v>
      </c>
    </row>
  </sheetData>
  <sheetProtection algorithmName="SHA-512" hashValue="wmVKTLJcvEJEq+0/yv76BwMsyabAp89c7EJLNFpbefjTvVQgslxhzj9e5CesktPa6srsAN/OT/t421v3EtQ/Hg==" saltValue="8pnhm4nfeaIVJkyvv7mo/g==" spinCount="100000" sheet="1" formatColumns="0" selectLockedCells="1"/>
  <mergeCells count="1">
    <mergeCell ref="H10:H16"/>
  </mergeCells>
  <dataValidations count="2">
    <dataValidation type="whole" allowBlank="1" showInputMessage="1" showErrorMessage="1" errorTitle="ERRORE NEL DATO IMMESSO" error="INSERIRE SOLO NUMERI INTERI" sqref="G65523:G65526 G131059:G131062 G196595:G196598 G262131:G262134 G327667:G327670 G393203:G393206 G458739:G458742 G524275:G524278 G589811:G589814 G655347:G655350 G720883:G720886 G786419:G786422 G851955:G851958 G917491:G917494 G983027:G983030 C12 C65525 C131061 C196597 C262133 C327669 C393205 C458741 C524277 C589813 C655349 C720885 C786421 C851957 C917493 C983029 C9 C65523 C131059 C196595 C262131 C327667 C393203 C458739 C524275 C589811 C655347 C720883 C786419 C851955 C917491 C983027 G9:G12" xr:uid="{D2C10C08-2007-4CFC-9B1D-AEEB7343E844}">
      <formula1>0</formula1>
      <formula2>999999999999</formula2>
    </dataValidation>
    <dataValidation type="whole" allowBlank="1" showInputMessage="1" showErrorMessage="1" errorTitle="ERRORE NEL DATO IMMESSO" error="INSERIRE SOLO NUMERI INTERI" sqref="C13:C14 C65526:C65527 C131062:C131063 C196598:C196599 C262134:C262135 C327670:C327671 C393206:C393207 C458742:C458743 C524278:C524279 C589814:C589815 C655350:C655351 C720886:C720887 C786422:C786423 C851958:C851959 C917494:C917495 C983030:C983031 G65527:G65528 G131063:G131064 G196599:G196600 G262135:G262136 G327671:G327672 G393207:G393208 G458743:G458744 G524279:G524280 G589815:G589816 G655351:G655352 G720887:G720888 G786423:G786424 G851959:G851960 G917495:G917496 G983031:G983032 G13:G15" xr:uid="{F7CC0A26-48FD-4CC1-B134-62A8FF3AC31D}">
      <formula1>-999999999999</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43" orientation="portrait"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51"/>
  <sheetViews>
    <sheetView showGridLines="0" zoomScaleNormal="100" workbookViewId="0">
      <selection activeCell="G10" sqref="G10"/>
    </sheetView>
  </sheetViews>
  <sheetFormatPr defaultColWidth="9.33203125" defaultRowHeight="11.25" x14ac:dyDescent="0.2"/>
  <cols>
    <col min="1" max="1" width="65.6640625" style="1006" customWidth="1"/>
    <col min="2" max="2" width="10.6640625" style="1011" customWidth="1"/>
    <col min="3" max="3" width="20.6640625" style="1006" customWidth="1"/>
    <col min="4" max="4" width="3.33203125" style="1006" customWidth="1"/>
    <col min="5" max="5" width="65.6640625" style="1006" customWidth="1"/>
    <col min="6" max="6" width="10.6640625" style="1006" customWidth="1"/>
    <col min="7" max="7" width="20.6640625" style="1006" customWidth="1"/>
    <col min="8" max="8" width="73.33203125" style="1006" customWidth="1"/>
    <col min="9" max="13" width="9.33203125" style="1006"/>
    <col min="14" max="14" width="9.1640625" style="3" customWidth="1"/>
    <col min="15" max="17" width="14.1640625" style="1010" hidden="1" customWidth="1"/>
    <col min="18" max="18" width="14.1640625" style="1009" hidden="1" customWidth="1"/>
    <col min="19" max="19" width="9.33203125" style="1009" hidden="1" customWidth="1"/>
    <col min="20" max="22" width="14.1640625" style="1010" hidden="1" customWidth="1"/>
    <col min="23" max="23" width="14.1640625" style="1009" hidden="1" customWidth="1"/>
    <col min="24" max="256" width="9.33203125" style="1006"/>
    <col min="257" max="257" width="65.6640625" style="1006" customWidth="1"/>
    <col min="258" max="258" width="10.6640625" style="1006" customWidth="1"/>
    <col min="259" max="259" width="20.6640625" style="1006" customWidth="1"/>
    <col min="260" max="260" width="3.33203125" style="1006" customWidth="1"/>
    <col min="261" max="261" width="65.6640625" style="1006" customWidth="1"/>
    <col min="262" max="262" width="10.6640625" style="1006" customWidth="1"/>
    <col min="263" max="263" width="20.6640625" style="1006" customWidth="1"/>
    <col min="264" max="264" width="73.33203125" style="1006" customWidth="1"/>
    <col min="265" max="269" width="9.33203125" style="1006"/>
    <col min="270" max="270" width="9.1640625" style="1006" customWidth="1"/>
    <col min="271" max="274" width="14.1640625" style="1006" customWidth="1"/>
    <col min="275" max="275" width="9.33203125" style="1006"/>
    <col min="276" max="279" width="14.1640625" style="1006" customWidth="1"/>
    <col min="280" max="512" width="9.33203125" style="1006"/>
    <col min="513" max="513" width="65.6640625" style="1006" customWidth="1"/>
    <col min="514" max="514" width="10.6640625" style="1006" customWidth="1"/>
    <col min="515" max="515" width="20.6640625" style="1006" customWidth="1"/>
    <col min="516" max="516" width="3.33203125" style="1006" customWidth="1"/>
    <col min="517" max="517" width="65.6640625" style="1006" customWidth="1"/>
    <col min="518" max="518" width="10.6640625" style="1006" customWidth="1"/>
    <col min="519" max="519" width="20.6640625" style="1006" customWidth="1"/>
    <col min="520" max="520" width="73.33203125" style="1006" customWidth="1"/>
    <col min="521" max="525" width="9.33203125" style="1006"/>
    <col min="526" max="526" width="9.1640625" style="1006" customWidth="1"/>
    <col min="527" max="530" width="14.1640625" style="1006" customWidth="1"/>
    <col min="531" max="531" width="9.33203125" style="1006"/>
    <col min="532" max="535" width="14.1640625" style="1006" customWidth="1"/>
    <col min="536" max="768" width="9.33203125" style="1006"/>
    <col min="769" max="769" width="65.6640625" style="1006" customWidth="1"/>
    <col min="770" max="770" width="10.6640625" style="1006" customWidth="1"/>
    <col min="771" max="771" width="20.6640625" style="1006" customWidth="1"/>
    <col min="772" max="772" width="3.33203125" style="1006" customWidth="1"/>
    <col min="773" max="773" width="65.6640625" style="1006" customWidth="1"/>
    <col min="774" max="774" width="10.6640625" style="1006" customWidth="1"/>
    <col min="775" max="775" width="20.6640625" style="1006" customWidth="1"/>
    <col min="776" max="776" width="73.33203125" style="1006" customWidth="1"/>
    <col min="777" max="781" width="9.33203125" style="1006"/>
    <col min="782" max="782" width="9.1640625" style="1006" customWidth="1"/>
    <col min="783" max="786" width="14.1640625" style="1006" customWidth="1"/>
    <col min="787" max="787" width="9.33203125" style="1006"/>
    <col min="788" max="791" width="14.1640625" style="1006" customWidth="1"/>
    <col min="792" max="1024" width="9.33203125" style="1006"/>
    <col min="1025" max="1025" width="65.6640625" style="1006" customWidth="1"/>
    <col min="1026" max="1026" width="10.6640625" style="1006" customWidth="1"/>
    <col min="1027" max="1027" width="20.6640625" style="1006" customWidth="1"/>
    <col min="1028" max="1028" width="3.33203125" style="1006" customWidth="1"/>
    <col min="1029" max="1029" width="65.6640625" style="1006" customWidth="1"/>
    <col min="1030" max="1030" width="10.6640625" style="1006" customWidth="1"/>
    <col min="1031" max="1031" width="20.6640625" style="1006" customWidth="1"/>
    <col min="1032" max="1032" width="73.33203125" style="1006" customWidth="1"/>
    <col min="1033" max="1037" width="9.33203125" style="1006"/>
    <col min="1038" max="1038" width="9.1640625" style="1006" customWidth="1"/>
    <col min="1039" max="1042" width="14.1640625" style="1006" customWidth="1"/>
    <col min="1043" max="1043" width="9.33203125" style="1006"/>
    <col min="1044" max="1047" width="14.1640625" style="1006" customWidth="1"/>
    <col min="1048" max="1280" width="9.33203125" style="1006"/>
    <col min="1281" max="1281" width="65.6640625" style="1006" customWidth="1"/>
    <col min="1282" max="1282" width="10.6640625" style="1006" customWidth="1"/>
    <col min="1283" max="1283" width="20.6640625" style="1006" customWidth="1"/>
    <col min="1284" max="1284" width="3.33203125" style="1006" customWidth="1"/>
    <col min="1285" max="1285" width="65.6640625" style="1006" customWidth="1"/>
    <col min="1286" max="1286" width="10.6640625" style="1006" customWidth="1"/>
    <col min="1287" max="1287" width="20.6640625" style="1006" customWidth="1"/>
    <col min="1288" max="1288" width="73.33203125" style="1006" customWidth="1"/>
    <col min="1289" max="1293" width="9.33203125" style="1006"/>
    <col min="1294" max="1294" width="9.1640625" style="1006" customWidth="1"/>
    <col min="1295" max="1298" width="14.1640625" style="1006" customWidth="1"/>
    <col min="1299" max="1299" width="9.33203125" style="1006"/>
    <col min="1300" max="1303" width="14.1640625" style="1006" customWidth="1"/>
    <col min="1304" max="1536" width="9.33203125" style="1006"/>
    <col min="1537" max="1537" width="65.6640625" style="1006" customWidth="1"/>
    <col min="1538" max="1538" width="10.6640625" style="1006" customWidth="1"/>
    <col min="1539" max="1539" width="20.6640625" style="1006" customWidth="1"/>
    <col min="1540" max="1540" width="3.33203125" style="1006" customWidth="1"/>
    <col min="1541" max="1541" width="65.6640625" style="1006" customWidth="1"/>
    <col min="1542" max="1542" width="10.6640625" style="1006" customWidth="1"/>
    <col min="1543" max="1543" width="20.6640625" style="1006" customWidth="1"/>
    <col min="1544" max="1544" width="73.33203125" style="1006" customWidth="1"/>
    <col min="1545" max="1549" width="9.33203125" style="1006"/>
    <col min="1550" max="1550" width="9.1640625" style="1006" customWidth="1"/>
    <col min="1551" max="1554" width="14.1640625" style="1006" customWidth="1"/>
    <col min="1555" max="1555" width="9.33203125" style="1006"/>
    <col min="1556" max="1559" width="14.1640625" style="1006" customWidth="1"/>
    <col min="1560" max="1792" width="9.33203125" style="1006"/>
    <col min="1793" max="1793" width="65.6640625" style="1006" customWidth="1"/>
    <col min="1794" max="1794" width="10.6640625" style="1006" customWidth="1"/>
    <col min="1795" max="1795" width="20.6640625" style="1006" customWidth="1"/>
    <col min="1796" max="1796" width="3.33203125" style="1006" customWidth="1"/>
    <col min="1797" max="1797" width="65.6640625" style="1006" customWidth="1"/>
    <col min="1798" max="1798" width="10.6640625" style="1006" customWidth="1"/>
    <col min="1799" max="1799" width="20.6640625" style="1006" customWidth="1"/>
    <col min="1800" max="1800" width="73.33203125" style="1006" customWidth="1"/>
    <col min="1801" max="1805" width="9.33203125" style="1006"/>
    <col min="1806" max="1806" width="9.1640625" style="1006" customWidth="1"/>
    <col min="1807" max="1810" width="14.1640625" style="1006" customWidth="1"/>
    <col min="1811" max="1811" width="9.33203125" style="1006"/>
    <col min="1812" max="1815" width="14.1640625" style="1006" customWidth="1"/>
    <col min="1816" max="2048" width="9.33203125" style="1006"/>
    <col min="2049" max="2049" width="65.6640625" style="1006" customWidth="1"/>
    <col min="2050" max="2050" width="10.6640625" style="1006" customWidth="1"/>
    <col min="2051" max="2051" width="20.6640625" style="1006" customWidth="1"/>
    <col min="2052" max="2052" width="3.33203125" style="1006" customWidth="1"/>
    <col min="2053" max="2053" width="65.6640625" style="1006" customWidth="1"/>
    <col min="2054" max="2054" width="10.6640625" style="1006" customWidth="1"/>
    <col min="2055" max="2055" width="20.6640625" style="1006" customWidth="1"/>
    <col min="2056" max="2056" width="73.33203125" style="1006" customWidth="1"/>
    <col min="2057" max="2061" width="9.33203125" style="1006"/>
    <col min="2062" max="2062" width="9.1640625" style="1006" customWidth="1"/>
    <col min="2063" max="2066" width="14.1640625" style="1006" customWidth="1"/>
    <col min="2067" max="2067" width="9.33203125" style="1006"/>
    <col min="2068" max="2071" width="14.1640625" style="1006" customWidth="1"/>
    <col min="2072" max="2304" width="9.33203125" style="1006"/>
    <col min="2305" max="2305" width="65.6640625" style="1006" customWidth="1"/>
    <col min="2306" max="2306" width="10.6640625" style="1006" customWidth="1"/>
    <col min="2307" max="2307" width="20.6640625" style="1006" customWidth="1"/>
    <col min="2308" max="2308" width="3.33203125" style="1006" customWidth="1"/>
    <col min="2309" max="2309" width="65.6640625" style="1006" customWidth="1"/>
    <col min="2310" max="2310" width="10.6640625" style="1006" customWidth="1"/>
    <col min="2311" max="2311" width="20.6640625" style="1006" customWidth="1"/>
    <col min="2312" max="2312" width="73.33203125" style="1006" customWidth="1"/>
    <col min="2313" max="2317" width="9.33203125" style="1006"/>
    <col min="2318" max="2318" width="9.1640625" style="1006" customWidth="1"/>
    <col min="2319" max="2322" width="14.1640625" style="1006" customWidth="1"/>
    <col min="2323" max="2323" width="9.33203125" style="1006"/>
    <col min="2324" max="2327" width="14.1640625" style="1006" customWidth="1"/>
    <col min="2328" max="2560" width="9.33203125" style="1006"/>
    <col min="2561" max="2561" width="65.6640625" style="1006" customWidth="1"/>
    <col min="2562" max="2562" width="10.6640625" style="1006" customWidth="1"/>
    <col min="2563" max="2563" width="20.6640625" style="1006" customWidth="1"/>
    <col min="2564" max="2564" width="3.33203125" style="1006" customWidth="1"/>
    <col min="2565" max="2565" width="65.6640625" style="1006" customWidth="1"/>
    <col min="2566" max="2566" width="10.6640625" style="1006" customWidth="1"/>
    <col min="2567" max="2567" width="20.6640625" style="1006" customWidth="1"/>
    <col min="2568" max="2568" width="73.33203125" style="1006" customWidth="1"/>
    <col min="2569" max="2573" width="9.33203125" style="1006"/>
    <col min="2574" max="2574" width="9.1640625" style="1006" customWidth="1"/>
    <col min="2575" max="2578" width="14.1640625" style="1006" customWidth="1"/>
    <col min="2579" max="2579" width="9.33203125" style="1006"/>
    <col min="2580" max="2583" width="14.1640625" style="1006" customWidth="1"/>
    <col min="2584" max="2816" width="9.33203125" style="1006"/>
    <col min="2817" max="2817" width="65.6640625" style="1006" customWidth="1"/>
    <col min="2818" max="2818" width="10.6640625" style="1006" customWidth="1"/>
    <col min="2819" max="2819" width="20.6640625" style="1006" customWidth="1"/>
    <col min="2820" max="2820" width="3.33203125" style="1006" customWidth="1"/>
    <col min="2821" max="2821" width="65.6640625" style="1006" customWidth="1"/>
    <col min="2822" max="2822" width="10.6640625" style="1006" customWidth="1"/>
    <col min="2823" max="2823" width="20.6640625" style="1006" customWidth="1"/>
    <col min="2824" max="2824" width="73.33203125" style="1006" customWidth="1"/>
    <col min="2825" max="2829" width="9.33203125" style="1006"/>
    <col min="2830" max="2830" width="9.1640625" style="1006" customWidth="1"/>
    <col min="2831" max="2834" width="14.1640625" style="1006" customWidth="1"/>
    <col min="2835" max="2835" width="9.33203125" style="1006"/>
    <col min="2836" max="2839" width="14.1640625" style="1006" customWidth="1"/>
    <col min="2840" max="3072" width="9.33203125" style="1006"/>
    <col min="3073" max="3073" width="65.6640625" style="1006" customWidth="1"/>
    <col min="3074" max="3074" width="10.6640625" style="1006" customWidth="1"/>
    <col min="3075" max="3075" width="20.6640625" style="1006" customWidth="1"/>
    <col min="3076" max="3076" width="3.33203125" style="1006" customWidth="1"/>
    <col min="3077" max="3077" width="65.6640625" style="1006" customWidth="1"/>
    <col min="3078" max="3078" width="10.6640625" style="1006" customWidth="1"/>
    <col min="3079" max="3079" width="20.6640625" style="1006" customWidth="1"/>
    <col min="3080" max="3080" width="73.33203125" style="1006" customWidth="1"/>
    <col min="3081" max="3085" width="9.33203125" style="1006"/>
    <col min="3086" max="3086" width="9.1640625" style="1006" customWidth="1"/>
    <col min="3087" max="3090" width="14.1640625" style="1006" customWidth="1"/>
    <col min="3091" max="3091" width="9.33203125" style="1006"/>
    <col min="3092" max="3095" width="14.1640625" style="1006" customWidth="1"/>
    <col min="3096" max="3328" width="9.33203125" style="1006"/>
    <col min="3329" max="3329" width="65.6640625" style="1006" customWidth="1"/>
    <col min="3330" max="3330" width="10.6640625" style="1006" customWidth="1"/>
    <col min="3331" max="3331" width="20.6640625" style="1006" customWidth="1"/>
    <col min="3332" max="3332" width="3.33203125" style="1006" customWidth="1"/>
    <col min="3333" max="3333" width="65.6640625" style="1006" customWidth="1"/>
    <col min="3334" max="3334" width="10.6640625" style="1006" customWidth="1"/>
    <col min="3335" max="3335" width="20.6640625" style="1006" customWidth="1"/>
    <col min="3336" max="3336" width="73.33203125" style="1006" customWidth="1"/>
    <col min="3337" max="3341" width="9.33203125" style="1006"/>
    <col min="3342" max="3342" width="9.1640625" style="1006" customWidth="1"/>
    <col min="3343" max="3346" width="14.1640625" style="1006" customWidth="1"/>
    <col min="3347" max="3347" width="9.33203125" style="1006"/>
    <col min="3348" max="3351" width="14.1640625" style="1006" customWidth="1"/>
    <col min="3352" max="3584" width="9.33203125" style="1006"/>
    <col min="3585" max="3585" width="65.6640625" style="1006" customWidth="1"/>
    <col min="3586" max="3586" width="10.6640625" style="1006" customWidth="1"/>
    <col min="3587" max="3587" width="20.6640625" style="1006" customWidth="1"/>
    <col min="3588" max="3588" width="3.33203125" style="1006" customWidth="1"/>
    <col min="3589" max="3589" width="65.6640625" style="1006" customWidth="1"/>
    <col min="3590" max="3590" width="10.6640625" style="1006" customWidth="1"/>
    <col min="3591" max="3591" width="20.6640625" style="1006" customWidth="1"/>
    <col min="3592" max="3592" width="73.33203125" style="1006" customWidth="1"/>
    <col min="3593" max="3597" width="9.33203125" style="1006"/>
    <col min="3598" max="3598" width="9.1640625" style="1006" customWidth="1"/>
    <col min="3599" max="3602" width="14.1640625" style="1006" customWidth="1"/>
    <col min="3603" max="3603" width="9.33203125" style="1006"/>
    <col min="3604" max="3607" width="14.1640625" style="1006" customWidth="1"/>
    <col min="3608" max="3840" width="9.33203125" style="1006"/>
    <col min="3841" max="3841" width="65.6640625" style="1006" customWidth="1"/>
    <col min="3842" max="3842" width="10.6640625" style="1006" customWidth="1"/>
    <col min="3843" max="3843" width="20.6640625" style="1006" customWidth="1"/>
    <col min="3844" max="3844" width="3.33203125" style="1006" customWidth="1"/>
    <col min="3845" max="3845" width="65.6640625" style="1006" customWidth="1"/>
    <col min="3846" max="3846" width="10.6640625" style="1006" customWidth="1"/>
    <col min="3847" max="3847" width="20.6640625" style="1006" customWidth="1"/>
    <col min="3848" max="3848" width="73.33203125" style="1006" customWidth="1"/>
    <col min="3849" max="3853" width="9.33203125" style="1006"/>
    <col min="3854" max="3854" width="9.1640625" style="1006" customWidth="1"/>
    <col min="3855" max="3858" width="14.1640625" style="1006" customWidth="1"/>
    <col min="3859" max="3859" width="9.33203125" style="1006"/>
    <col min="3860" max="3863" width="14.1640625" style="1006" customWidth="1"/>
    <col min="3864" max="4096" width="9.33203125" style="1006"/>
    <col min="4097" max="4097" width="65.6640625" style="1006" customWidth="1"/>
    <col min="4098" max="4098" width="10.6640625" style="1006" customWidth="1"/>
    <col min="4099" max="4099" width="20.6640625" style="1006" customWidth="1"/>
    <col min="4100" max="4100" width="3.33203125" style="1006" customWidth="1"/>
    <col min="4101" max="4101" width="65.6640625" style="1006" customWidth="1"/>
    <col min="4102" max="4102" width="10.6640625" style="1006" customWidth="1"/>
    <col min="4103" max="4103" width="20.6640625" style="1006" customWidth="1"/>
    <col min="4104" max="4104" width="73.33203125" style="1006" customWidth="1"/>
    <col min="4105" max="4109" width="9.33203125" style="1006"/>
    <col min="4110" max="4110" width="9.1640625" style="1006" customWidth="1"/>
    <col min="4111" max="4114" width="14.1640625" style="1006" customWidth="1"/>
    <col min="4115" max="4115" width="9.33203125" style="1006"/>
    <col min="4116" max="4119" width="14.1640625" style="1006" customWidth="1"/>
    <col min="4120" max="4352" width="9.33203125" style="1006"/>
    <col min="4353" max="4353" width="65.6640625" style="1006" customWidth="1"/>
    <col min="4354" max="4354" width="10.6640625" style="1006" customWidth="1"/>
    <col min="4355" max="4355" width="20.6640625" style="1006" customWidth="1"/>
    <col min="4356" max="4356" width="3.33203125" style="1006" customWidth="1"/>
    <col min="4357" max="4357" width="65.6640625" style="1006" customWidth="1"/>
    <col min="4358" max="4358" width="10.6640625" style="1006" customWidth="1"/>
    <col min="4359" max="4359" width="20.6640625" style="1006" customWidth="1"/>
    <col min="4360" max="4360" width="73.33203125" style="1006" customWidth="1"/>
    <col min="4361" max="4365" width="9.33203125" style="1006"/>
    <col min="4366" max="4366" width="9.1640625" style="1006" customWidth="1"/>
    <col min="4367" max="4370" width="14.1640625" style="1006" customWidth="1"/>
    <col min="4371" max="4371" width="9.33203125" style="1006"/>
    <col min="4372" max="4375" width="14.1640625" style="1006" customWidth="1"/>
    <col min="4376" max="4608" width="9.33203125" style="1006"/>
    <col min="4609" max="4609" width="65.6640625" style="1006" customWidth="1"/>
    <col min="4610" max="4610" width="10.6640625" style="1006" customWidth="1"/>
    <col min="4611" max="4611" width="20.6640625" style="1006" customWidth="1"/>
    <col min="4612" max="4612" width="3.33203125" style="1006" customWidth="1"/>
    <col min="4613" max="4613" width="65.6640625" style="1006" customWidth="1"/>
    <col min="4614" max="4614" width="10.6640625" style="1006" customWidth="1"/>
    <col min="4615" max="4615" width="20.6640625" style="1006" customWidth="1"/>
    <col min="4616" max="4616" width="73.33203125" style="1006" customWidth="1"/>
    <col min="4617" max="4621" width="9.33203125" style="1006"/>
    <col min="4622" max="4622" width="9.1640625" style="1006" customWidth="1"/>
    <col min="4623" max="4626" width="14.1640625" style="1006" customWidth="1"/>
    <col min="4627" max="4627" width="9.33203125" style="1006"/>
    <col min="4628" max="4631" width="14.1640625" style="1006" customWidth="1"/>
    <col min="4632" max="4864" width="9.33203125" style="1006"/>
    <col min="4865" max="4865" width="65.6640625" style="1006" customWidth="1"/>
    <col min="4866" max="4866" width="10.6640625" style="1006" customWidth="1"/>
    <col min="4867" max="4867" width="20.6640625" style="1006" customWidth="1"/>
    <col min="4868" max="4868" width="3.33203125" style="1006" customWidth="1"/>
    <col min="4869" max="4869" width="65.6640625" style="1006" customWidth="1"/>
    <col min="4870" max="4870" width="10.6640625" style="1006" customWidth="1"/>
    <col min="4871" max="4871" width="20.6640625" style="1006" customWidth="1"/>
    <col min="4872" max="4872" width="73.33203125" style="1006" customWidth="1"/>
    <col min="4873" max="4877" width="9.33203125" style="1006"/>
    <col min="4878" max="4878" width="9.1640625" style="1006" customWidth="1"/>
    <col min="4879" max="4882" width="14.1640625" style="1006" customWidth="1"/>
    <col min="4883" max="4883" width="9.33203125" style="1006"/>
    <col min="4884" max="4887" width="14.1640625" style="1006" customWidth="1"/>
    <col min="4888" max="5120" width="9.33203125" style="1006"/>
    <col min="5121" max="5121" width="65.6640625" style="1006" customWidth="1"/>
    <col min="5122" max="5122" width="10.6640625" style="1006" customWidth="1"/>
    <col min="5123" max="5123" width="20.6640625" style="1006" customWidth="1"/>
    <col min="5124" max="5124" width="3.33203125" style="1006" customWidth="1"/>
    <col min="5125" max="5125" width="65.6640625" style="1006" customWidth="1"/>
    <col min="5126" max="5126" width="10.6640625" style="1006" customWidth="1"/>
    <col min="5127" max="5127" width="20.6640625" style="1006" customWidth="1"/>
    <col min="5128" max="5128" width="73.33203125" style="1006" customWidth="1"/>
    <col min="5129" max="5133" width="9.33203125" style="1006"/>
    <col min="5134" max="5134" width="9.1640625" style="1006" customWidth="1"/>
    <col min="5135" max="5138" width="14.1640625" style="1006" customWidth="1"/>
    <col min="5139" max="5139" width="9.33203125" style="1006"/>
    <col min="5140" max="5143" width="14.1640625" style="1006" customWidth="1"/>
    <col min="5144" max="5376" width="9.33203125" style="1006"/>
    <col min="5377" max="5377" width="65.6640625" style="1006" customWidth="1"/>
    <col min="5378" max="5378" width="10.6640625" style="1006" customWidth="1"/>
    <col min="5379" max="5379" width="20.6640625" style="1006" customWidth="1"/>
    <col min="5380" max="5380" width="3.33203125" style="1006" customWidth="1"/>
    <col min="5381" max="5381" width="65.6640625" style="1006" customWidth="1"/>
    <col min="5382" max="5382" width="10.6640625" style="1006" customWidth="1"/>
    <col min="5383" max="5383" width="20.6640625" style="1006" customWidth="1"/>
    <col min="5384" max="5384" width="73.33203125" style="1006" customWidth="1"/>
    <col min="5385" max="5389" width="9.33203125" style="1006"/>
    <col min="5390" max="5390" width="9.1640625" style="1006" customWidth="1"/>
    <col min="5391" max="5394" width="14.1640625" style="1006" customWidth="1"/>
    <col min="5395" max="5395" width="9.33203125" style="1006"/>
    <col min="5396" max="5399" width="14.1640625" style="1006" customWidth="1"/>
    <col min="5400" max="5632" width="9.33203125" style="1006"/>
    <col min="5633" max="5633" width="65.6640625" style="1006" customWidth="1"/>
    <col min="5634" max="5634" width="10.6640625" style="1006" customWidth="1"/>
    <col min="5635" max="5635" width="20.6640625" style="1006" customWidth="1"/>
    <col min="5636" max="5636" width="3.33203125" style="1006" customWidth="1"/>
    <col min="5637" max="5637" width="65.6640625" style="1006" customWidth="1"/>
    <col min="5638" max="5638" width="10.6640625" style="1006" customWidth="1"/>
    <col min="5639" max="5639" width="20.6640625" style="1006" customWidth="1"/>
    <col min="5640" max="5640" width="73.33203125" style="1006" customWidth="1"/>
    <col min="5641" max="5645" width="9.33203125" style="1006"/>
    <col min="5646" max="5646" width="9.1640625" style="1006" customWidth="1"/>
    <col min="5647" max="5650" width="14.1640625" style="1006" customWidth="1"/>
    <col min="5651" max="5651" width="9.33203125" style="1006"/>
    <col min="5652" max="5655" width="14.1640625" style="1006" customWidth="1"/>
    <col min="5656" max="5888" width="9.33203125" style="1006"/>
    <col min="5889" max="5889" width="65.6640625" style="1006" customWidth="1"/>
    <col min="5890" max="5890" width="10.6640625" style="1006" customWidth="1"/>
    <col min="5891" max="5891" width="20.6640625" style="1006" customWidth="1"/>
    <col min="5892" max="5892" width="3.33203125" style="1006" customWidth="1"/>
    <col min="5893" max="5893" width="65.6640625" style="1006" customWidth="1"/>
    <col min="5894" max="5894" width="10.6640625" style="1006" customWidth="1"/>
    <col min="5895" max="5895" width="20.6640625" style="1006" customWidth="1"/>
    <col min="5896" max="5896" width="73.33203125" style="1006" customWidth="1"/>
    <col min="5897" max="5901" width="9.33203125" style="1006"/>
    <col min="5902" max="5902" width="9.1640625" style="1006" customWidth="1"/>
    <col min="5903" max="5906" width="14.1640625" style="1006" customWidth="1"/>
    <col min="5907" max="5907" width="9.33203125" style="1006"/>
    <col min="5908" max="5911" width="14.1640625" style="1006" customWidth="1"/>
    <col min="5912" max="6144" width="9.33203125" style="1006"/>
    <col min="6145" max="6145" width="65.6640625" style="1006" customWidth="1"/>
    <col min="6146" max="6146" width="10.6640625" style="1006" customWidth="1"/>
    <col min="6147" max="6147" width="20.6640625" style="1006" customWidth="1"/>
    <col min="6148" max="6148" width="3.33203125" style="1006" customWidth="1"/>
    <col min="6149" max="6149" width="65.6640625" style="1006" customWidth="1"/>
    <col min="6150" max="6150" width="10.6640625" style="1006" customWidth="1"/>
    <col min="6151" max="6151" width="20.6640625" style="1006" customWidth="1"/>
    <col min="6152" max="6152" width="73.33203125" style="1006" customWidth="1"/>
    <col min="6153" max="6157" width="9.33203125" style="1006"/>
    <col min="6158" max="6158" width="9.1640625" style="1006" customWidth="1"/>
    <col min="6159" max="6162" width="14.1640625" style="1006" customWidth="1"/>
    <col min="6163" max="6163" width="9.33203125" style="1006"/>
    <col min="6164" max="6167" width="14.1640625" style="1006" customWidth="1"/>
    <col min="6168" max="6400" width="9.33203125" style="1006"/>
    <col min="6401" max="6401" width="65.6640625" style="1006" customWidth="1"/>
    <col min="6402" max="6402" width="10.6640625" style="1006" customWidth="1"/>
    <col min="6403" max="6403" width="20.6640625" style="1006" customWidth="1"/>
    <col min="6404" max="6404" width="3.33203125" style="1006" customWidth="1"/>
    <col min="6405" max="6405" width="65.6640625" style="1006" customWidth="1"/>
    <col min="6406" max="6406" width="10.6640625" style="1006" customWidth="1"/>
    <col min="6407" max="6407" width="20.6640625" style="1006" customWidth="1"/>
    <col min="6408" max="6408" width="73.33203125" style="1006" customWidth="1"/>
    <col min="6409" max="6413" width="9.33203125" style="1006"/>
    <col min="6414" max="6414" width="9.1640625" style="1006" customWidth="1"/>
    <col min="6415" max="6418" width="14.1640625" style="1006" customWidth="1"/>
    <col min="6419" max="6419" width="9.33203125" style="1006"/>
    <col min="6420" max="6423" width="14.1640625" style="1006" customWidth="1"/>
    <col min="6424" max="6656" width="9.33203125" style="1006"/>
    <col min="6657" max="6657" width="65.6640625" style="1006" customWidth="1"/>
    <col min="6658" max="6658" width="10.6640625" style="1006" customWidth="1"/>
    <col min="6659" max="6659" width="20.6640625" style="1006" customWidth="1"/>
    <col min="6660" max="6660" width="3.33203125" style="1006" customWidth="1"/>
    <col min="6661" max="6661" width="65.6640625" style="1006" customWidth="1"/>
    <col min="6662" max="6662" width="10.6640625" style="1006" customWidth="1"/>
    <col min="6663" max="6663" width="20.6640625" style="1006" customWidth="1"/>
    <col min="6664" max="6664" width="73.33203125" style="1006" customWidth="1"/>
    <col min="6665" max="6669" width="9.33203125" style="1006"/>
    <col min="6670" max="6670" width="9.1640625" style="1006" customWidth="1"/>
    <col min="6671" max="6674" width="14.1640625" style="1006" customWidth="1"/>
    <col min="6675" max="6675" width="9.33203125" style="1006"/>
    <col min="6676" max="6679" width="14.1640625" style="1006" customWidth="1"/>
    <col min="6680" max="6912" width="9.33203125" style="1006"/>
    <col min="6913" max="6913" width="65.6640625" style="1006" customWidth="1"/>
    <col min="6914" max="6914" width="10.6640625" style="1006" customWidth="1"/>
    <col min="6915" max="6915" width="20.6640625" style="1006" customWidth="1"/>
    <col min="6916" max="6916" width="3.33203125" style="1006" customWidth="1"/>
    <col min="6917" max="6917" width="65.6640625" style="1006" customWidth="1"/>
    <col min="6918" max="6918" width="10.6640625" style="1006" customWidth="1"/>
    <col min="6919" max="6919" width="20.6640625" style="1006" customWidth="1"/>
    <col min="6920" max="6920" width="73.33203125" style="1006" customWidth="1"/>
    <col min="6921" max="6925" width="9.33203125" style="1006"/>
    <col min="6926" max="6926" width="9.1640625" style="1006" customWidth="1"/>
    <col min="6927" max="6930" width="14.1640625" style="1006" customWidth="1"/>
    <col min="6931" max="6931" width="9.33203125" style="1006"/>
    <col min="6932" max="6935" width="14.1640625" style="1006" customWidth="1"/>
    <col min="6936" max="7168" width="9.33203125" style="1006"/>
    <col min="7169" max="7169" width="65.6640625" style="1006" customWidth="1"/>
    <col min="7170" max="7170" width="10.6640625" style="1006" customWidth="1"/>
    <col min="7171" max="7171" width="20.6640625" style="1006" customWidth="1"/>
    <col min="7172" max="7172" width="3.33203125" style="1006" customWidth="1"/>
    <col min="7173" max="7173" width="65.6640625" style="1006" customWidth="1"/>
    <col min="7174" max="7174" width="10.6640625" style="1006" customWidth="1"/>
    <col min="7175" max="7175" width="20.6640625" style="1006" customWidth="1"/>
    <col min="7176" max="7176" width="73.33203125" style="1006" customWidth="1"/>
    <col min="7177" max="7181" width="9.33203125" style="1006"/>
    <col min="7182" max="7182" width="9.1640625" style="1006" customWidth="1"/>
    <col min="7183" max="7186" width="14.1640625" style="1006" customWidth="1"/>
    <col min="7187" max="7187" width="9.33203125" style="1006"/>
    <col min="7188" max="7191" width="14.1640625" style="1006" customWidth="1"/>
    <col min="7192" max="7424" width="9.33203125" style="1006"/>
    <col min="7425" max="7425" width="65.6640625" style="1006" customWidth="1"/>
    <col min="7426" max="7426" width="10.6640625" style="1006" customWidth="1"/>
    <col min="7427" max="7427" width="20.6640625" style="1006" customWidth="1"/>
    <col min="7428" max="7428" width="3.33203125" style="1006" customWidth="1"/>
    <col min="7429" max="7429" width="65.6640625" style="1006" customWidth="1"/>
    <col min="7430" max="7430" width="10.6640625" style="1006" customWidth="1"/>
    <col min="7431" max="7431" width="20.6640625" style="1006" customWidth="1"/>
    <col min="7432" max="7432" width="73.33203125" style="1006" customWidth="1"/>
    <col min="7433" max="7437" width="9.33203125" style="1006"/>
    <col min="7438" max="7438" width="9.1640625" style="1006" customWidth="1"/>
    <col min="7439" max="7442" width="14.1640625" style="1006" customWidth="1"/>
    <col min="7443" max="7443" width="9.33203125" style="1006"/>
    <col min="7444" max="7447" width="14.1640625" style="1006" customWidth="1"/>
    <col min="7448" max="7680" width="9.33203125" style="1006"/>
    <col min="7681" max="7681" width="65.6640625" style="1006" customWidth="1"/>
    <col min="7682" max="7682" width="10.6640625" style="1006" customWidth="1"/>
    <col min="7683" max="7683" width="20.6640625" style="1006" customWidth="1"/>
    <col min="7684" max="7684" width="3.33203125" style="1006" customWidth="1"/>
    <col min="7685" max="7685" width="65.6640625" style="1006" customWidth="1"/>
    <col min="7686" max="7686" width="10.6640625" style="1006" customWidth="1"/>
    <col min="7687" max="7687" width="20.6640625" style="1006" customWidth="1"/>
    <col min="7688" max="7688" width="73.33203125" style="1006" customWidth="1"/>
    <col min="7689" max="7693" width="9.33203125" style="1006"/>
    <col min="7694" max="7694" width="9.1640625" style="1006" customWidth="1"/>
    <col min="7695" max="7698" width="14.1640625" style="1006" customWidth="1"/>
    <col min="7699" max="7699" width="9.33203125" style="1006"/>
    <col min="7700" max="7703" width="14.1640625" style="1006" customWidth="1"/>
    <col min="7704" max="7936" width="9.33203125" style="1006"/>
    <col min="7937" max="7937" width="65.6640625" style="1006" customWidth="1"/>
    <col min="7938" max="7938" width="10.6640625" style="1006" customWidth="1"/>
    <col min="7939" max="7939" width="20.6640625" style="1006" customWidth="1"/>
    <col min="7940" max="7940" width="3.33203125" style="1006" customWidth="1"/>
    <col min="7941" max="7941" width="65.6640625" style="1006" customWidth="1"/>
    <col min="7942" max="7942" width="10.6640625" style="1006" customWidth="1"/>
    <col min="7943" max="7943" width="20.6640625" style="1006" customWidth="1"/>
    <col min="7944" max="7944" width="73.33203125" style="1006" customWidth="1"/>
    <col min="7945" max="7949" width="9.33203125" style="1006"/>
    <col min="7950" max="7950" width="9.1640625" style="1006" customWidth="1"/>
    <col min="7951" max="7954" width="14.1640625" style="1006" customWidth="1"/>
    <col min="7955" max="7955" width="9.33203125" style="1006"/>
    <col min="7956" max="7959" width="14.1640625" style="1006" customWidth="1"/>
    <col min="7960" max="8192" width="9.33203125" style="1006"/>
    <col min="8193" max="8193" width="65.6640625" style="1006" customWidth="1"/>
    <col min="8194" max="8194" width="10.6640625" style="1006" customWidth="1"/>
    <col min="8195" max="8195" width="20.6640625" style="1006" customWidth="1"/>
    <col min="8196" max="8196" width="3.33203125" style="1006" customWidth="1"/>
    <col min="8197" max="8197" width="65.6640625" style="1006" customWidth="1"/>
    <col min="8198" max="8198" width="10.6640625" style="1006" customWidth="1"/>
    <col min="8199" max="8199" width="20.6640625" style="1006" customWidth="1"/>
    <col min="8200" max="8200" width="73.33203125" style="1006" customWidth="1"/>
    <col min="8201" max="8205" width="9.33203125" style="1006"/>
    <col min="8206" max="8206" width="9.1640625" style="1006" customWidth="1"/>
    <col min="8207" max="8210" width="14.1640625" style="1006" customWidth="1"/>
    <col min="8211" max="8211" width="9.33203125" style="1006"/>
    <col min="8212" max="8215" width="14.1640625" style="1006" customWidth="1"/>
    <col min="8216" max="8448" width="9.33203125" style="1006"/>
    <col min="8449" max="8449" width="65.6640625" style="1006" customWidth="1"/>
    <col min="8450" max="8450" width="10.6640625" style="1006" customWidth="1"/>
    <col min="8451" max="8451" width="20.6640625" style="1006" customWidth="1"/>
    <col min="8452" max="8452" width="3.33203125" style="1006" customWidth="1"/>
    <col min="8453" max="8453" width="65.6640625" style="1006" customWidth="1"/>
    <col min="8454" max="8454" width="10.6640625" style="1006" customWidth="1"/>
    <col min="8455" max="8455" width="20.6640625" style="1006" customWidth="1"/>
    <col min="8456" max="8456" width="73.33203125" style="1006" customWidth="1"/>
    <col min="8457" max="8461" width="9.33203125" style="1006"/>
    <col min="8462" max="8462" width="9.1640625" style="1006" customWidth="1"/>
    <col min="8463" max="8466" width="14.1640625" style="1006" customWidth="1"/>
    <col min="8467" max="8467" width="9.33203125" style="1006"/>
    <col min="8468" max="8471" width="14.1640625" style="1006" customWidth="1"/>
    <col min="8472" max="8704" width="9.33203125" style="1006"/>
    <col min="8705" max="8705" width="65.6640625" style="1006" customWidth="1"/>
    <col min="8706" max="8706" width="10.6640625" style="1006" customWidth="1"/>
    <col min="8707" max="8707" width="20.6640625" style="1006" customWidth="1"/>
    <col min="8708" max="8708" width="3.33203125" style="1006" customWidth="1"/>
    <col min="8709" max="8709" width="65.6640625" style="1006" customWidth="1"/>
    <col min="8710" max="8710" width="10.6640625" style="1006" customWidth="1"/>
    <col min="8711" max="8711" width="20.6640625" style="1006" customWidth="1"/>
    <col min="8712" max="8712" width="73.33203125" style="1006" customWidth="1"/>
    <col min="8713" max="8717" width="9.33203125" style="1006"/>
    <col min="8718" max="8718" width="9.1640625" style="1006" customWidth="1"/>
    <col min="8719" max="8722" width="14.1640625" style="1006" customWidth="1"/>
    <col min="8723" max="8723" width="9.33203125" style="1006"/>
    <col min="8724" max="8727" width="14.1640625" style="1006" customWidth="1"/>
    <col min="8728" max="8960" width="9.33203125" style="1006"/>
    <col min="8961" max="8961" width="65.6640625" style="1006" customWidth="1"/>
    <col min="8962" max="8962" width="10.6640625" style="1006" customWidth="1"/>
    <col min="8963" max="8963" width="20.6640625" style="1006" customWidth="1"/>
    <col min="8964" max="8964" width="3.33203125" style="1006" customWidth="1"/>
    <col min="8965" max="8965" width="65.6640625" style="1006" customWidth="1"/>
    <col min="8966" max="8966" width="10.6640625" style="1006" customWidth="1"/>
    <col min="8967" max="8967" width="20.6640625" style="1006" customWidth="1"/>
    <col min="8968" max="8968" width="73.33203125" style="1006" customWidth="1"/>
    <col min="8969" max="8973" width="9.33203125" style="1006"/>
    <col min="8974" max="8974" width="9.1640625" style="1006" customWidth="1"/>
    <col min="8975" max="8978" width="14.1640625" style="1006" customWidth="1"/>
    <col min="8979" max="8979" width="9.33203125" style="1006"/>
    <col min="8980" max="8983" width="14.1640625" style="1006" customWidth="1"/>
    <col min="8984" max="9216" width="9.33203125" style="1006"/>
    <col min="9217" max="9217" width="65.6640625" style="1006" customWidth="1"/>
    <col min="9218" max="9218" width="10.6640625" style="1006" customWidth="1"/>
    <col min="9219" max="9219" width="20.6640625" style="1006" customWidth="1"/>
    <col min="9220" max="9220" width="3.33203125" style="1006" customWidth="1"/>
    <col min="9221" max="9221" width="65.6640625" style="1006" customWidth="1"/>
    <col min="9222" max="9222" width="10.6640625" style="1006" customWidth="1"/>
    <col min="9223" max="9223" width="20.6640625" style="1006" customWidth="1"/>
    <col min="9224" max="9224" width="73.33203125" style="1006" customWidth="1"/>
    <col min="9225" max="9229" width="9.33203125" style="1006"/>
    <col min="9230" max="9230" width="9.1640625" style="1006" customWidth="1"/>
    <col min="9231" max="9234" width="14.1640625" style="1006" customWidth="1"/>
    <col min="9235" max="9235" width="9.33203125" style="1006"/>
    <col min="9236" max="9239" width="14.1640625" style="1006" customWidth="1"/>
    <col min="9240" max="9472" width="9.33203125" style="1006"/>
    <col min="9473" max="9473" width="65.6640625" style="1006" customWidth="1"/>
    <col min="9474" max="9474" width="10.6640625" style="1006" customWidth="1"/>
    <col min="9475" max="9475" width="20.6640625" style="1006" customWidth="1"/>
    <col min="9476" max="9476" width="3.33203125" style="1006" customWidth="1"/>
    <col min="9477" max="9477" width="65.6640625" style="1006" customWidth="1"/>
    <col min="9478" max="9478" width="10.6640625" style="1006" customWidth="1"/>
    <col min="9479" max="9479" width="20.6640625" style="1006" customWidth="1"/>
    <col min="9480" max="9480" width="73.33203125" style="1006" customWidth="1"/>
    <col min="9481" max="9485" width="9.33203125" style="1006"/>
    <col min="9486" max="9486" width="9.1640625" style="1006" customWidth="1"/>
    <col min="9487" max="9490" width="14.1640625" style="1006" customWidth="1"/>
    <col min="9491" max="9491" width="9.33203125" style="1006"/>
    <col min="9492" max="9495" width="14.1640625" style="1006" customWidth="1"/>
    <col min="9496" max="9728" width="9.33203125" style="1006"/>
    <col min="9729" max="9729" width="65.6640625" style="1006" customWidth="1"/>
    <col min="9730" max="9730" width="10.6640625" style="1006" customWidth="1"/>
    <col min="9731" max="9731" width="20.6640625" style="1006" customWidth="1"/>
    <col min="9732" max="9732" width="3.33203125" style="1006" customWidth="1"/>
    <col min="9733" max="9733" width="65.6640625" style="1006" customWidth="1"/>
    <col min="9734" max="9734" width="10.6640625" style="1006" customWidth="1"/>
    <col min="9735" max="9735" width="20.6640625" style="1006" customWidth="1"/>
    <col min="9736" max="9736" width="73.33203125" style="1006" customWidth="1"/>
    <col min="9737" max="9741" width="9.33203125" style="1006"/>
    <col min="9742" max="9742" width="9.1640625" style="1006" customWidth="1"/>
    <col min="9743" max="9746" width="14.1640625" style="1006" customWidth="1"/>
    <col min="9747" max="9747" width="9.33203125" style="1006"/>
    <col min="9748" max="9751" width="14.1640625" style="1006" customWidth="1"/>
    <col min="9752" max="9984" width="9.33203125" style="1006"/>
    <col min="9985" max="9985" width="65.6640625" style="1006" customWidth="1"/>
    <col min="9986" max="9986" width="10.6640625" style="1006" customWidth="1"/>
    <col min="9987" max="9987" width="20.6640625" style="1006" customWidth="1"/>
    <col min="9988" max="9988" width="3.33203125" style="1006" customWidth="1"/>
    <col min="9989" max="9989" width="65.6640625" style="1006" customWidth="1"/>
    <col min="9990" max="9990" width="10.6640625" style="1006" customWidth="1"/>
    <col min="9991" max="9991" width="20.6640625" style="1006" customWidth="1"/>
    <col min="9992" max="9992" width="73.33203125" style="1006" customWidth="1"/>
    <col min="9993" max="9997" width="9.33203125" style="1006"/>
    <col min="9998" max="9998" width="9.1640625" style="1006" customWidth="1"/>
    <col min="9999" max="10002" width="14.1640625" style="1006" customWidth="1"/>
    <col min="10003" max="10003" width="9.33203125" style="1006"/>
    <col min="10004" max="10007" width="14.1640625" style="1006" customWidth="1"/>
    <col min="10008" max="10240" width="9.33203125" style="1006"/>
    <col min="10241" max="10241" width="65.6640625" style="1006" customWidth="1"/>
    <col min="10242" max="10242" width="10.6640625" style="1006" customWidth="1"/>
    <col min="10243" max="10243" width="20.6640625" style="1006" customWidth="1"/>
    <col min="10244" max="10244" width="3.33203125" style="1006" customWidth="1"/>
    <col min="10245" max="10245" width="65.6640625" style="1006" customWidth="1"/>
    <col min="10246" max="10246" width="10.6640625" style="1006" customWidth="1"/>
    <col min="10247" max="10247" width="20.6640625" style="1006" customWidth="1"/>
    <col min="10248" max="10248" width="73.33203125" style="1006" customWidth="1"/>
    <col min="10249" max="10253" width="9.33203125" style="1006"/>
    <col min="10254" max="10254" width="9.1640625" style="1006" customWidth="1"/>
    <col min="10255" max="10258" width="14.1640625" style="1006" customWidth="1"/>
    <col min="10259" max="10259" width="9.33203125" style="1006"/>
    <col min="10260" max="10263" width="14.1640625" style="1006" customWidth="1"/>
    <col min="10264" max="10496" width="9.33203125" style="1006"/>
    <col min="10497" max="10497" width="65.6640625" style="1006" customWidth="1"/>
    <col min="10498" max="10498" width="10.6640625" style="1006" customWidth="1"/>
    <col min="10499" max="10499" width="20.6640625" style="1006" customWidth="1"/>
    <col min="10500" max="10500" width="3.33203125" style="1006" customWidth="1"/>
    <col min="10501" max="10501" width="65.6640625" style="1006" customWidth="1"/>
    <col min="10502" max="10502" width="10.6640625" style="1006" customWidth="1"/>
    <col min="10503" max="10503" width="20.6640625" style="1006" customWidth="1"/>
    <col min="10504" max="10504" width="73.33203125" style="1006" customWidth="1"/>
    <col min="10505" max="10509" width="9.33203125" style="1006"/>
    <col min="10510" max="10510" width="9.1640625" style="1006" customWidth="1"/>
    <col min="10511" max="10514" width="14.1640625" style="1006" customWidth="1"/>
    <col min="10515" max="10515" width="9.33203125" style="1006"/>
    <col min="10516" max="10519" width="14.1640625" style="1006" customWidth="1"/>
    <col min="10520" max="10752" width="9.33203125" style="1006"/>
    <col min="10753" max="10753" width="65.6640625" style="1006" customWidth="1"/>
    <col min="10754" max="10754" width="10.6640625" style="1006" customWidth="1"/>
    <col min="10755" max="10755" width="20.6640625" style="1006" customWidth="1"/>
    <col min="10756" max="10756" width="3.33203125" style="1006" customWidth="1"/>
    <col min="10757" max="10757" width="65.6640625" style="1006" customWidth="1"/>
    <col min="10758" max="10758" width="10.6640625" style="1006" customWidth="1"/>
    <col min="10759" max="10759" width="20.6640625" style="1006" customWidth="1"/>
    <col min="10760" max="10760" width="73.33203125" style="1006" customWidth="1"/>
    <col min="10761" max="10765" width="9.33203125" style="1006"/>
    <col min="10766" max="10766" width="9.1640625" style="1006" customWidth="1"/>
    <col min="10767" max="10770" width="14.1640625" style="1006" customWidth="1"/>
    <col min="10771" max="10771" width="9.33203125" style="1006"/>
    <col min="10772" max="10775" width="14.1640625" style="1006" customWidth="1"/>
    <col min="10776" max="11008" width="9.33203125" style="1006"/>
    <col min="11009" max="11009" width="65.6640625" style="1006" customWidth="1"/>
    <col min="11010" max="11010" width="10.6640625" style="1006" customWidth="1"/>
    <col min="11011" max="11011" width="20.6640625" style="1006" customWidth="1"/>
    <col min="11012" max="11012" width="3.33203125" style="1006" customWidth="1"/>
    <col min="11013" max="11013" width="65.6640625" style="1006" customWidth="1"/>
    <col min="11014" max="11014" width="10.6640625" style="1006" customWidth="1"/>
    <col min="11015" max="11015" width="20.6640625" style="1006" customWidth="1"/>
    <col min="11016" max="11016" width="73.33203125" style="1006" customWidth="1"/>
    <col min="11017" max="11021" width="9.33203125" style="1006"/>
    <col min="11022" max="11022" width="9.1640625" style="1006" customWidth="1"/>
    <col min="11023" max="11026" width="14.1640625" style="1006" customWidth="1"/>
    <col min="11027" max="11027" width="9.33203125" style="1006"/>
    <col min="11028" max="11031" width="14.1640625" style="1006" customWidth="1"/>
    <col min="11032" max="11264" width="9.33203125" style="1006"/>
    <col min="11265" max="11265" width="65.6640625" style="1006" customWidth="1"/>
    <col min="11266" max="11266" width="10.6640625" style="1006" customWidth="1"/>
    <col min="11267" max="11267" width="20.6640625" style="1006" customWidth="1"/>
    <col min="11268" max="11268" width="3.33203125" style="1006" customWidth="1"/>
    <col min="11269" max="11269" width="65.6640625" style="1006" customWidth="1"/>
    <col min="11270" max="11270" width="10.6640625" style="1006" customWidth="1"/>
    <col min="11271" max="11271" width="20.6640625" style="1006" customWidth="1"/>
    <col min="11272" max="11272" width="73.33203125" style="1006" customWidth="1"/>
    <col min="11273" max="11277" width="9.33203125" style="1006"/>
    <col min="11278" max="11278" width="9.1640625" style="1006" customWidth="1"/>
    <col min="11279" max="11282" width="14.1640625" style="1006" customWidth="1"/>
    <col min="11283" max="11283" width="9.33203125" style="1006"/>
    <col min="11284" max="11287" width="14.1640625" style="1006" customWidth="1"/>
    <col min="11288" max="11520" width="9.33203125" style="1006"/>
    <col min="11521" max="11521" width="65.6640625" style="1006" customWidth="1"/>
    <col min="11522" max="11522" width="10.6640625" style="1006" customWidth="1"/>
    <col min="11523" max="11523" width="20.6640625" style="1006" customWidth="1"/>
    <col min="11524" max="11524" width="3.33203125" style="1006" customWidth="1"/>
    <col min="11525" max="11525" width="65.6640625" style="1006" customWidth="1"/>
    <col min="11526" max="11526" width="10.6640625" style="1006" customWidth="1"/>
    <col min="11527" max="11527" width="20.6640625" style="1006" customWidth="1"/>
    <col min="11528" max="11528" width="73.33203125" style="1006" customWidth="1"/>
    <col min="11529" max="11533" width="9.33203125" style="1006"/>
    <col min="11534" max="11534" width="9.1640625" style="1006" customWidth="1"/>
    <col min="11535" max="11538" width="14.1640625" style="1006" customWidth="1"/>
    <col min="11539" max="11539" width="9.33203125" style="1006"/>
    <col min="11540" max="11543" width="14.1640625" style="1006" customWidth="1"/>
    <col min="11544" max="11776" width="9.33203125" style="1006"/>
    <col min="11777" max="11777" width="65.6640625" style="1006" customWidth="1"/>
    <col min="11778" max="11778" width="10.6640625" style="1006" customWidth="1"/>
    <col min="11779" max="11779" width="20.6640625" style="1006" customWidth="1"/>
    <col min="11780" max="11780" width="3.33203125" style="1006" customWidth="1"/>
    <col min="11781" max="11781" width="65.6640625" style="1006" customWidth="1"/>
    <col min="11782" max="11782" width="10.6640625" style="1006" customWidth="1"/>
    <col min="11783" max="11783" width="20.6640625" style="1006" customWidth="1"/>
    <col min="11784" max="11784" width="73.33203125" style="1006" customWidth="1"/>
    <col min="11785" max="11789" width="9.33203125" style="1006"/>
    <col min="11790" max="11790" width="9.1640625" style="1006" customWidth="1"/>
    <col min="11791" max="11794" width="14.1640625" style="1006" customWidth="1"/>
    <col min="11795" max="11795" width="9.33203125" style="1006"/>
    <col min="11796" max="11799" width="14.1640625" style="1006" customWidth="1"/>
    <col min="11800" max="12032" width="9.33203125" style="1006"/>
    <col min="12033" max="12033" width="65.6640625" style="1006" customWidth="1"/>
    <col min="12034" max="12034" width="10.6640625" style="1006" customWidth="1"/>
    <col min="12035" max="12035" width="20.6640625" style="1006" customWidth="1"/>
    <col min="12036" max="12036" width="3.33203125" style="1006" customWidth="1"/>
    <col min="12037" max="12037" width="65.6640625" style="1006" customWidth="1"/>
    <col min="12038" max="12038" width="10.6640625" style="1006" customWidth="1"/>
    <col min="12039" max="12039" width="20.6640625" style="1006" customWidth="1"/>
    <col min="12040" max="12040" width="73.33203125" style="1006" customWidth="1"/>
    <col min="12041" max="12045" width="9.33203125" style="1006"/>
    <col min="12046" max="12046" width="9.1640625" style="1006" customWidth="1"/>
    <col min="12047" max="12050" width="14.1640625" style="1006" customWidth="1"/>
    <col min="12051" max="12051" width="9.33203125" style="1006"/>
    <col min="12052" max="12055" width="14.1640625" style="1006" customWidth="1"/>
    <col min="12056" max="12288" width="9.33203125" style="1006"/>
    <col min="12289" max="12289" width="65.6640625" style="1006" customWidth="1"/>
    <col min="12290" max="12290" width="10.6640625" style="1006" customWidth="1"/>
    <col min="12291" max="12291" width="20.6640625" style="1006" customWidth="1"/>
    <col min="12292" max="12292" width="3.33203125" style="1006" customWidth="1"/>
    <col min="12293" max="12293" width="65.6640625" style="1006" customWidth="1"/>
    <col min="12294" max="12294" width="10.6640625" style="1006" customWidth="1"/>
    <col min="12295" max="12295" width="20.6640625" style="1006" customWidth="1"/>
    <col min="12296" max="12296" width="73.33203125" style="1006" customWidth="1"/>
    <col min="12297" max="12301" width="9.33203125" style="1006"/>
    <col min="12302" max="12302" width="9.1640625" style="1006" customWidth="1"/>
    <col min="12303" max="12306" width="14.1640625" style="1006" customWidth="1"/>
    <col min="12307" max="12307" width="9.33203125" style="1006"/>
    <col min="12308" max="12311" width="14.1640625" style="1006" customWidth="1"/>
    <col min="12312" max="12544" width="9.33203125" style="1006"/>
    <col min="12545" max="12545" width="65.6640625" style="1006" customWidth="1"/>
    <col min="12546" max="12546" width="10.6640625" style="1006" customWidth="1"/>
    <col min="12547" max="12547" width="20.6640625" style="1006" customWidth="1"/>
    <col min="12548" max="12548" width="3.33203125" style="1006" customWidth="1"/>
    <col min="12549" max="12549" width="65.6640625" style="1006" customWidth="1"/>
    <col min="12550" max="12550" width="10.6640625" style="1006" customWidth="1"/>
    <col min="12551" max="12551" width="20.6640625" style="1006" customWidth="1"/>
    <col min="12552" max="12552" width="73.33203125" style="1006" customWidth="1"/>
    <col min="12553" max="12557" width="9.33203125" style="1006"/>
    <col min="12558" max="12558" width="9.1640625" style="1006" customWidth="1"/>
    <col min="12559" max="12562" width="14.1640625" style="1006" customWidth="1"/>
    <col min="12563" max="12563" width="9.33203125" style="1006"/>
    <col min="12564" max="12567" width="14.1640625" style="1006" customWidth="1"/>
    <col min="12568" max="12800" width="9.33203125" style="1006"/>
    <col min="12801" max="12801" width="65.6640625" style="1006" customWidth="1"/>
    <col min="12802" max="12802" width="10.6640625" style="1006" customWidth="1"/>
    <col min="12803" max="12803" width="20.6640625" style="1006" customWidth="1"/>
    <col min="12804" max="12804" width="3.33203125" style="1006" customWidth="1"/>
    <col min="12805" max="12805" width="65.6640625" style="1006" customWidth="1"/>
    <col min="12806" max="12806" width="10.6640625" style="1006" customWidth="1"/>
    <col min="12807" max="12807" width="20.6640625" style="1006" customWidth="1"/>
    <col min="12808" max="12808" width="73.33203125" style="1006" customWidth="1"/>
    <col min="12809" max="12813" width="9.33203125" style="1006"/>
    <col min="12814" max="12814" width="9.1640625" style="1006" customWidth="1"/>
    <col min="12815" max="12818" width="14.1640625" style="1006" customWidth="1"/>
    <col min="12819" max="12819" width="9.33203125" style="1006"/>
    <col min="12820" max="12823" width="14.1640625" style="1006" customWidth="1"/>
    <col min="12824" max="13056" width="9.33203125" style="1006"/>
    <col min="13057" max="13057" width="65.6640625" style="1006" customWidth="1"/>
    <col min="13058" max="13058" width="10.6640625" style="1006" customWidth="1"/>
    <col min="13059" max="13059" width="20.6640625" style="1006" customWidth="1"/>
    <col min="13060" max="13060" width="3.33203125" style="1006" customWidth="1"/>
    <col min="13061" max="13061" width="65.6640625" style="1006" customWidth="1"/>
    <col min="13062" max="13062" width="10.6640625" style="1006" customWidth="1"/>
    <col min="13063" max="13063" width="20.6640625" style="1006" customWidth="1"/>
    <col min="13064" max="13064" width="73.33203125" style="1006" customWidth="1"/>
    <col min="13065" max="13069" width="9.33203125" style="1006"/>
    <col min="13070" max="13070" width="9.1640625" style="1006" customWidth="1"/>
    <col min="13071" max="13074" width="14.1640625" style="1006" customWidth="1"/>
    <col min="13075" max="13075" width="9.33203125" style="1006"/>
    <col min="13076" max="13079" width="14.1640625" style="1006" customWidth="1"/>
    <col min="13080" max="13312" width="9.33203125" style="1006"/>
    <col min="13313" max="13313" width="65.6640625" style="1006" customWidth="1"/>
    <col min="13314" max="13314" width="10.6640625" style="1006" customWidth="1"/>
    <col min="13315" max="13315" width="20.6640625" style="1006" customWidth="1"/>
    <col min="13316" max="13316" width="3.33203125" style="1006" customWidth="1"/>
    <col min="13317" max="13317" width="65.6640625" style="1006" customWidth="1"/>
    <col min="13318" max="13318" width="10.6640625" style="1006" customWidth="1"/>
    <col min="13319" max="13319" width="20.6640625" style="1006" customWidth="1"/>
    <col min="13320" max="13320" width="73.33203125" style="1006" customWidth="1"/>
    <col min="13321" max="13325" width="9.33203125" style="1006"/>
    <col min="13326" max="13326" width="9.1640625" style="1006" customWidth="1"/>
    <col min="13327" max="13330" width="14.1640625" style="1006" customWidth="1"/>
    <col min="13331" max="13331" width="9.33203125" style="1006"/>
    <col min="13332" max="13335" width="14.1640625" style="1006" customWidth="1"/>
    <col min="13336" max="13568" width="9.33203125" style="1006"/>
    <col min="13569" max="13569" width="65.6640625" style="1006" customWidth="1"/>
    <col min="13570" max="13570" width="10.6640625" style="1006" customWidth="1"/>
    <col min="13571" max="13571" width="20.6640625" style="1006" customWidth="1"/>
    <col min="13572" max="13572" width="3.33203125" style="1006" customWidth="1"/>
    <col min="13573" max="13573" width="65.6640625" style="1006" customWidth="1"/>
    <col min="13574" max="13574" width="10.6640625" style="1006" customWidth="1"/>
    <col min="13575" max="13575" width="20.6640625" style="1006" customWidth="1"/>
    <col min="13576" max="13576" width="73.33203125" style="1006" customWidth="1"/>
    <col min="13577" max="13581" width="9.33203125" style="1006"/>
    <col min="13582" max="13582" width="9.1640625" style="1006" customWidth="1"/>
    <col min="13583" max="13586" width="14.1640625" style="1006" customWidth="1"/>
    <col min="13587" max="13587" width="9.33203125" style="1006"/>
    <col min="13588" max="13591" width="14.1640625" style="1006" customWidth="1"/>
    <col min="13592" max="13824" width="9.33203125" style="1006"/>
    <col min="13825" max="13825" width="65.6640625" style="1006" customWidth="1"/>
    <col min="13826" max="13826" width="10.6640625" style="1006" customWidth="1"/>
    <col min="13827" max="13827" width="20.6640625" style="1006" customWidth="1"/>
    <col min="13828" max="13828" width="3.33203125" style="1006" customWidth="1"/>
    <col min="13829" max="13829" width="65.6640625" style="1006" customWidth="1"/>
    <col min="13830" max="13830" width="10.6640625" style="1006" customWidth="1"/>
    <col min="13831" max="13831" width="20.6640625" style="1006" customWidth="1"/>
    <col min="13832" max="13832" width="73.33203125" style="1006" customWidth="1"/>
    <col min="13833" max="13837" width="9.33203125" style="1006"/>
    <col min="13838" max="13838" width="9.1640625" style="1006" customWidth="1"/>
    <col min="13839" max="13842" width="14.1640625" style="1006" customWidth="1"/>
    <col min="13843" max="13843" width="9.33203125" style="1006"/>
    <col min="13844" max="13847" width="14.1640625" style="1006" customWidth="1"/>
    <col min="13848" max="14080" width="9.33203125" style="1006"/>
    <col min="14081" max="14081" width="65.6640625" style="1006" customWidth="1"/>
    <col min="14082" max="14082" width="10.6640625" style="1006" customWidth="1"/>
    <col min="14083" max="14083" width="20.6640625" style="1006" customWidth="1"/>
    <col min="14084" max="14084" width="3.33203125" style="1006" customWidth="1"/>
    <col min="14085" max="14085" width="65.6640625" style="1006" customWidth="1"/>
    <col min="14086" max="14086" width="10.6640625" style="1006" customWidth="1"/>
    <col min="14087" max="14087" width="20.6640625" style="1006" customWidth="1"/>
    <col min="14088" max="14088" width="73.33203125" style="1006" customWidth="1"/>
    <col min="14089" max="14093" width="9.33203125" style="1006"/>
    <col min="14094" max="14094" width="9.1640625" style="1006" customWidth="1"/>
    <col min="14095" max="14098" width="14.1640625" style="1006" customWidth="1"/>
    <col min="14099" max="14099" width="9.33203125" style="1006"/>
    <col min="14100" max="14103" width="14.1640625" style="1006" customWidth="1"/>
    <col min="14104" max="14336" width="9.33203125" style="1006"/>
    <col min="14337" max="14337" width="65.6640625" style="1006" customWidth="1"/>
    <col min="14338" max="14338" width="10.6640625" style="1006" customWidth="1"/>
    <col min="14339" max="14339" width="20.6640625" style="1006" customWidth="1"/>
    <col min="14340" max="14340" width="3.33203125" style="1006" customWidth="1"/>
    <col min="14341" max="14341" width="65.6640625" style="1006" customWidth="1"/>
    <col min="14342" max="14342" width="10.6640625" style="1006" customWidth="1"/>
    <col min="14343" max="14343" width="20.6640625" style="1006" customWidth="1"/>
    <col min="14344" max="14344" width="73.33203125" style="1006" customWidth="1"/>
    <col min="14345" max="14349" width="9.33203125" style="1006"/>
    <col min="14350" max="14350" width="9.1640625" style="1006" customWidth="1"/>
    <col min="14351" max="14354" width="14.1640625" style="1006" customWidth="1"/>
    <col min="14355" max="14355" width="9.33203125" style="1006"/>
    <col min="14356" max="14359" width="14.1640625" style="1006" customWidth="1"/>
    <col min="14360" max="14592" width="9.33203125" style="1006"/>
    <col min="14593" max="14593" width="65.6640625" style="1006" customWidth="1"/>
    <col min="14594" max="14594" width="10.6640625" style="1006" customWidth="1"/>
    <col min="14595" max="14595" width="20.6640625" style="1006" customWidth="1"/>
    <col min="14596" max="14596" width="3.33203125" style="1006" customWidth="1"/>
    <col min="14597" max="14597" width="65.6640625" style="1006" customWidth="1"/>
    <col min="14598" max="14598" width="10.6640625" style="1006" customWidth="1"/>
    <col min="14599" max="14599" width="20.6640625" style="1006" customWidth="1"/>
    <col min="14600" max="14600" width="73.33203125" style="1006" customWidth="1"/>
    <col min="14601" max="14605" width="9.33203125" style="1006"/>
    <col min="14606" max="14606" width="9.1640625" style="1006" customWidth="1"/>
    <col min="14607" max="14610" width="14.1640625" style="1006" customWidth="1"/>
    <col min="14611" max="14611" width="9.33203125" style="1006"/>
    <col min="14612" max="14615" width="14.1640625" style="1006" customWidth="1"/>
    <col min="14616" max="14848" width="9.33203125" style="1006"/>
    <col min="14849" max="14849" width="65.6640625" style="1006" customWidth="1"/>
    <col min="14850" max="14850" width="10.6640625" style="1006" customWidth="1"/>
    <col min="14851" max="14851" width="20.6640625" style="1006" customWidth="1"/>
    <col min="14852" max="14852" width="3.33203125" style="1006" customWidth="1"/>
    <col min="14853" max="14853" width="65.6640625" style="1006" customWidth="1"/>
    <col min="14854" max="14854" width="10.6640625" style="1006" customWidth="1"/>
    <col min="14855" max="14855" width="20.6640625" style="1006" customWidth="1"/>
    <col min="14856" max="14856" width="73.33203125" style="1006" customWidth="1"/>
    <col min="14857" max="14861" width="9.33203125" style="1006"/>
    <col min="14862" max="14862" width="9.1640625" style="1006" customWidth="1"/>
    <col min="14863" max="14866" width="14.1640625" style="1006" customWidth="1"/>
    <col min="14867" max="14867" width="9.33203125" style="1006"/>
    <col min="14868" max="14871" width="14.1640625" style="1006" customWidth="1"/>
    <col min="14872" max="15104" width="9.33203125" style="1006"/>
    <col min="15105" max="15105" width="65.6640625" style="1006" customWidth="1"/>
    <col min="15106" max="15106" width="10.6640625" style="1006" customWidth="1"/>
    <col min="15107" max="15107" width="20.6640625" style="1006" customWidth="1"/>
    <col min="15108" max="15108" width="3.33203125" style="1006" customWidth="1"/>
    <col min="15109" max="15109" width="65.6640625" style="1006" customWidth="1"/>
    <col min="15110" max="15110" width="10.6640625" style="1006" customWidth="1"/>
    <col min="15111" max="15111" width="20.6640625" style="1006" customWidth="1"/>
    <col min="15112" max="15112" width="73.33203125" style="1006" customWidth="1"/>
    <col min="15113" max="15117" width="9.33203125" style="1006"/>
    <col min="15118" max="15118" width="9.1640625" style="1006" customWidth="1"/>
    <col min="15119" max="15122" width="14.1640625" style="1006" customWidth="1"/>
    <col min="15123" max="15123" width="9.33203125" style="1006"/>
    <col min="15124" max="15127" width="14.1640625" style="1006" customWidth="1"/>
    <col min="15128" max="15360" width="9.33203125" style="1006"/>
    <col min="15361" max="15361" width="65.6640625" style="1006" customWidth="1"/>
    <col min="15362" max="15362" width="10.6640625" style="1006" customWidth="1"/>
    <col min="15363" max="15363" width="20.6640625" style="1006" customWidth="1"/>
    <col min="15364" max="15364" width="3.33203125" style="1006" customWidth="1"/>
    <col min="15365" max="15365" width="65.6640625" style="1006" customWidth="1"/>
    <col min="15366" max="15366" width="10.6640625" style="1006" customWidth="1"/>
    <col min="15367" max="15367" width="20.6640625" style="1006" customWidth="1"/>
    <col min="15368" max="15368" width="73.33203125" style="1006" customWidth="1"/>
    <col min="15369" max="15373" width="9.33203125" style="1006"/>
    <col min="15374" max="15374" width="9.1640625" style="1006" customWidth="1"/>
    <col min="15375" max="15378" width="14.1640625" style="1006" customWidth="1"/>
    <col min="15379" max="15379" width="9.33203125" style="1006"/>
    <col min="15380" max="15383" width="14.1640625" style="1006" customWidth="1"/>
    <col min="15384" max="15616" width="9.33203125" style="1006"/>
    <col min="15617" max="15617" width="65.6640625" style="1006" customWidth="1"/>
    <col min="15618" max="15618" width="10.6640625" style="1006" customWidth="1"/>
    <col min="15619" max="15619" width="20.6640625" style="1006" customWidth="1"/>
    <col min="15620" max="15620" width="3.33203125" style="1006" customWidth="1"/>
    <col min="15621" max="15621" width="65.6640625" style="1006" customWidth="1"/>
    <col min="15622" max="15622" width="10.6640625" style="1006" customWidth="1"/>
    <col min="15623" max="15623" width="20.6640625" style="1006" customWidth="1"/>
    <col min="15624" max="15624" width="73.33203125" style="1006" customWidth="1"/>
    <col min="15625" max="15629" width="9.33203125" style="1006"/>
    <col min="15630" max="15630" width="9.1640625" style="1006" customWidth="1"/>
    <col min="15631" max="15634" width="14.1640625" style="1006" customWidth="1"/>
    <col min="15635" max="15635" width="9.33203125" style="1006"/>
    <col min="15636" max="15639" width="14.1640625" style="1006" customWidth="1"/>
    <col min="15640" max="15872" width="9.33203125" style="1006"/>
    <col min="15873" max="15873" width="65.6640625" style="1006" customWidth="1"/>
    <col min="15874" max="15874" width="10.6640625" style="1006" customWidth="1"/>
    <col min="15875" max="15875" width="20.6640625" style="1006" customWidth="1"/>
    <col min="15876" max="15876" width="3.33203125" style="1006" customWidth="1"/>
    <col min="15877" max="15877" width="65.6640625" style="1006" customWidth="1"/>
    <col min="15878" max="15878" width="10.6640625" style="1006" customWidth="1"/>
    <col min="15879" max="15879" width="20.6640625" style="1006" customWidth="1"/>
    <col min="15880" max="15880" width="73.33203125" style="1006" customWidth="1"/>
    <col min="15881" max="15885" width="9.33203125" style="1006"/>
    <col min="15886" max="15886" width="9.1640625" style="1006" customWidth="1"/>
    <col min="15887" max="15890" width="14.1640625" style="1006" customWidth="1"/>
    <col min="15891" max="15891" width="9.33203125" style="1006"/>
    <col min="15892" max="15895" width="14.1640625" style="1006" customWidth="1"/>
    <col min="15896" max="16128" width="9.33203125" style="1006"/>
    <col min="16129" max="16129" width="65.6640625" style="1006" customWidth="1"/>
    <col min="16130" max="16130" width="10.6640625" style="1006" customWidth="1"/>
    <col min="16131" max="16131" width="20.6640625" style="1006" customWidth="1"/>
    <col min="16132" max="16132" width="3.33203125" style="1006" customWidth="1"/>
    <col min="16133" max="16133" width="65.6640625" style="1006" customWidth="1"/>
    <col min="16134" max="16134" width="10.6640625" style="1006" customWidth="1"/>
    <col min="16135" max="16135" width="20.6640625" style="1006" customWidth="1"/>
    <col min="16136" max="16136" width="73.33203125" style="1006" customWidth="1"/>
    <col min="16137" max="16141" width="9.33203125" style="1006"/>
    <col min="16142" max="16142" width="9.1640625" style="1006" customWidth="1"/>
    <col min="16143" max="16146" width="14.1640625" style="1006" customWidth="1"/>
    <col min="16147" max="16147" width="9.33203125" style="1006"/>
    <col min="16148" max="16151" width="14.1640625" style="1006" customWidth="1"/>
    <col min="16152" max="16384" width="9.33203125" style="1006"/>
  </cols>
  <sheetData>
    <row r="1" spans="1:23" ht="23.25" x14ac:dyDescent="0.2">
      <c r="A1" s="1004" t="str">
        <f>'t1'!$A$1</f>
        <v>REGIONI ED AUTONOMIE LOCALI - anno 2024</v>
      </c>
      <c r="B1" s="1004"/>
      <c r="C1" s="1004"/>
      <c r="D1" s="1004"/>
      <c r="E1" s="1004"/>
      <c r="F1" s="1004"/>
      <c r="G1" s="1004"/>
      <c r="H1" s="1005" t="s">
        <v>331</v>
      </c>
      <c r="O1" s="1007"/>
      <c r="P1" s="1007"/>
      <c r="Q1" s="1008">
        <v>8</v>
      </c>
      <c r="R1" s="1008" t="s">
        <v>956</v>
      </c>
      <c r="T1" s="1007"/>
      <c r="U1" s="1007"/>
    </row>
    <row r="2" spans="1:23" ht="15.6" customHeight="1" x14ac:dyDescent="0.2"/>
    <row r="3" spans="1:23" ht="44.85" customHeight="1" x14ac:dyDescent="0.2">
      <c r="A3" s="1268"/>
      <c r="B3" s="1269"/>
      <c r="C3" s="1269"/>
      <c r="D3" s="1269"/>
      <c r="E3" s="1269"/>
      <c r="F3" s="1269"/>
      <c r="G3" s="1269"/>
      <c r="O3" s="1007"/>
      <c r="P3" s="1007"/>
      <c r="T3" s="1007"/>
      <c r="U3" s="1007"/>
    </row>
    <row r="4" spans="1:23" ht="15.6" customHeight="1" thickBot="1" x14ac:dyDescent="0.25"/>
    <row r="5" spans="1:23" ht="25.5" customHeight="1" thickBot="1" x14ac:dyDescent="0.25">
      <c r="A5" s="1012" t="s">
        <v>1111</v>
      </c>
      <c r="B5" s="1013"/>
      <c r="C5" s="1014"/>
      <c r="D5" s="1015"/>
      <c r="E5" s="1012" t="s">
        <v>1112</v>
      </c>
      <c r="F5" s="1016"/>
      <c r="G5" s="1014"/>
      <c r="H5" s="1017" t="s">
        <v>716</v>
      </c>
      <c r="I5" s="1061"/>
      <c r="J5" s="1061"/>
      <c r="K5" s="1061"/>
      <c r="L5" s="1061"/>
      <c r="O5" s="1019"/>
      <c r="P5" s="1019"/>
      <c r="T5" s="1019"/>
      <c r="U5" s="1019"/>
    </row>
    <row r="6" spans="1:23" ht="17.100000000000001" customHeight="1" x14ac:dyDescent="0.2">
      <c r="A6" s="1020" t="s">
        <v>127</v>
      </c>
      <c r="B6" s="1021" t="s">
        <v>128</v>
      </c>
      <c r="C6" s="1022" t="s">
        <v>242</v>
      </c>
      <c r="D6" s="1062"/>
      <c r="E6" s="1020" t="s">
        <v>127</v>
      </c>
      <c r="F6" s="1023" t="s">
        <v>128</v>
      </c>
      <c r="G6" s="1024" t="s">
        <v>242</v>
      </c>
      <c r="H6" s="1779"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1"/>
      <c r="J6" s="1061"/>
      <c r="K6" s="1061"/>
      <c r="L6" s="1061"/>
    </row>
    <row r="7" spans="1:23" ht="17.100000000000001" customHeight="1" x14ac:dyDescent="0.25">
      <c r="A7" s="1026" t="s">
        <v>717</v>
      </c>
      <c r="B7" s="1027"/>
      <c r="C7" s="1028"/>
      <c r="D7" s="1015"/>
      <c r="E7" s="1026" t="s">
        <v>717</v>
      </c>
      <c r="F7" s="1027"/>
      <c r="G7" s="1028"/>
      <c r="H7" s="1783"/>
      <c r="O7" s="832" t="s">
        <v>718</v>
      </c>
      <c r="P7" s="1063"/>
      <c r="Q7" s="1064"/>
      <c r="R7" s="1064"/>
      <c r="T7" s="832" t="s">
        <v>719</v>
      </c>
      <c r="U7" s="1063"/>
      <c r="V7" s="1064"/>
      <c r="W7" s="1064"/>
    </row>
    <row r="8" spans="1:23" ht="17.100000000000001" customHeight="1" x14ac:dyDescent="0.2">
      <c r="A8" s="1065" t="s">
        <v>720</v>
      </c>
      <c r="B8" s="1035"/>
      <c r="C8" s="1036"/>
      <c r="D8" s="1015"/>
      <c r="E8" s="1034" t="s">
        <v>929</v>
      </c>
      <c r="F8" s="1035"/>
      <c r="G8" s="1036"/>
      <c r="H8" s="1783"/>
      <c r="O8" s="833" t="s">
        <v>721</v>
      </c>
      <c r="P8" s="833" t="s">
        <v>722</v>
      </c>
      <c r="Q8" s="833" t="s">
        <v>723</v>
      </c>
      <c r="R8" s="833" t="s">
        <v>664</v>
      </c>
      <c r="T8" s="833" t="s">
        <v>721</v>
      </c>
      <c r="U8" s="833" t="s">
        <v>722</v>
      </c>
      <c r="V8" s="833" t="s">
        <v>723</v>
      </c>
      <c r="W8" s="833" t="s">
        <v>664</v>
      </c>
    </row>
    <row r="9" spans="1:23" ht="17.100000000000001" customHeight="1" x14ac:dyDescent="0.2">
      <c r="A9" s="1038" t="s">
        <v>995</v>
      </c>
      <c r="B9" s="1041" t="s">
        <v>996</v>
      </c>
      <c r="C9" s="1040">
        <v>232257</v>
      </c>
      <c r="D9" s="1015"/>
      <c r="E9" s="1038" t="s">
        <v>1026</v>
      </c>
      <c r="F9" s="1041" t="s">
        <v>437</v>
      </c>
      <c r="G9" s="1040">
        <v>142410</v>
      </c>
      <c r="H9" s="1783"/>
      <c r="J9" s="1061"/>
      <c r="K9" s="1061"/>
      <c r="L9" s="1061"/>
      <c r="O9" s="1007">
        <v>8</v>
      </c>
      <c r="P9" s="1007">
        <v>7</v>
      </c>
      <c r="Q9" s="1010" t="str">
        <f>B9</f>
        <v>F18K</v>
      </c>
      <c r="R9" s="1042">
        <f>ROUND(C9,0)</f>
        <v>232257</v>
      </c>
      <c r="S9" s="1007" t="str">
        <f t="shared" ref="S9:S16" si="0">VLOOKUP(O9,Q:R,2,FALSE)</f>
        <v>SQ9</v>
      </c>
      <c r="T9" s="1007">
        <v>8</v>
      </c>
      <c r="U9" s="1007">
        <v>61</v>
      </c>
      <c r="V9" s="1043" t="str">
        <f>F9</f>
        <v>U448</v>
      </c>
      <c r="W9" s="1042">
        <f>ROUND(G9,0)</f>
        <v>142410</v>
      </c>
    </row>
    <row r="10" spans="1:23" ht="17.100000000000001" customHeight="1" x14ac:dyDescent="0.2">
      <c r="A10" s="1038" t="s">
        <v>1383</v>
      </c>
      <c r="B10" s="1041" t="s">
        <v>1384</v>
      </c>
      <c r="C10" s="1040">
        <v>2330</v>
      </c>
      <c r="D10" s="1015"/>
      <c r="E10" s="1038" t="s">
        <v>1027</v>
      </c>
      <c r="F10" s="1041" t="s">
        <v>438</v>
      </c>
      <c r="G10" s="1040"/>
      <c r="H10" s="1783"/>
      <c r="J10" s="1061"/>
      <c r="K10" s="1061"/>
      <c r="L10" s="1061"/>
      <c r="O10" s="1007">
        <v>8</v>
      </c>
      <c r="P10" s="1007">
        <v>7</v>
      </c>
      <c r="Q10" s="1010" t="str">
        <f>B10</f>
        <v>F30O</v>
      </c>
      <c r="R10" s="1042">
        <f>ROUND(C10,0)</f>
        <v>2330</v>
      </c>
      <c r="S10" s="1007" t="str">
        <f t="shared" si="0"/>
        <v>SQ9</v>
      </c>
      <c r="T10" s="1007">
        <v>8</v>
      </c>
      <c r="U10" s="1007">
        <v>61</v>
      </c>
      <c r="V10" s="1043" t="str">
        <f t="shared" ref="V10:V13" si="1">F10</f>
        <v>U449</v>
      </c>
      <c r="W10" s="1042">
        <f t="shared" ref="W10:W13" si="2">ROUND(G10,0)</f>
        <v>0</v>
      </c>
    </row>
    <row r="11" spans="1:23" ht="17.100000000000001" customHeight="1" x14ac:dyDescent="0.2">
      <c r="A11" s="1038" t="s">
        <v>997</v>
      </c>
      <c r="B11" s="1041" t="s">
        <v>1065</v>
      </c>
      <c r="C11" s="1040"/>
      <c r="D11" s="1015"/>
      <c r="E11" s="1038" t="s">
        <v>765</v>
      </c>
      <c r="F11" s="1041" t="s">
        <v>616</v>
      </c>
      <c r="G11" s="1040"/>
      <c r="H11" s="1783"/>
      <c r="J11" s="1061"/>
      <c r="K11" s="1061"/>
      <c r="L11" s="1061"/>
      <c r="O11" s="1007">
        <v>8</v>
      </c>
      <c r="P11" s="1007">
        <v>7</v>
      </c>
      <c r="Q11" s="1010" t="str">
        <f t="shared" ref="Q11:Q16" si="3">B11</f>
        <v>F16L</v>
      </c>
      <c r="R11" s="1042">
        <f t="shared" ref="R11:R16" si="4">ROUND(C11,0)</f>
        <v>0</v>
      </c>
      <c r="S11" s="1007" t="str">
        <f t="shared" si="0"/>
        <v>SQ9</v>
      </c>
      <c r="T11" s="1007">
        <v>8</v>
      </c>
      <c r="U11" s="1007">
        <v>61</v>
      </c>
      <c r="V11" s="1043" t="str">
        <f t="shared" si="1"/>
        <v>U02I</v>
      </c>
      <c r="W11" s="1042">
        <f t="shared" si="2"/>
        <v>0</v>
      </c>
    </row>
    <row r="12" spans="1:23" ht="17.100000000000001" customHeight="1" thickBot="1" x14ac:dyDescent="0.25">
      <c r="A12" s="1038" t="s">
        <v>1216</v>
      </c>
      <c r="B12" s="1041" t="s">
        <v>933</v>
      </c>
      <c r="C12" s="1040"/>
      <c r="D12" s="1015"/>
      <c r="E12" s="1089" t="s">
        <v>1237</v>
      </c>
      <c r="F12" s="1093" t="s">
        <v>1238</v>
      </c>
      <c r="G12" s="1040"/>
      <c r="H12" s="1784"/>
      <c r="J12" s="1061"/>
      <c r="K12" s="1061"/>
      <c r="L12" s="1061"/>
      <c r="O12" s="1007">
        <v>8</v>
      </c>
      <c r="P12" s="1007">
        <v>7</v>
      </c>
      <c r="Q12" s="1010" t="str">
        <f t="shared" si="3"/>
        <v>F15J</v>
      </c>
      <c r="R12" s="1042">
        <f t="shared" si="4"/>
        <v>0</v>
      </c>
      <c r="S12" s="1007" t="str">
        <f t="shared" si="0"/>
        <v>SQ9</v>
      </c>
      <c r="T12" s="1007">
        <v>8</v>
      </c>
      <c r="U12" s="1007">
        <v>61</v>
      </c>
      <c r="V12" s="1043" t="str">
        <f t="shared" si="1"/>
        <v>U02S</v>
      </c>
      <c r="W12" s="1042">
        <f t="shared" si="2"/>
        <v>0</v>
      </c>
    </row>
    <row r="13" spans="1:23" ht="17.100000000000001" customHeight="1" x14ac:dyDescent="0.2">
      <c r="A13" s="1038" t="s">
        <v>1116</v>
      </c>
      <c r="B13" s="1041" t="s">
        <v>998</v>
      </c>
      <c r="C13" s="1040"/>
      <c r="D13" s="1015"/>
      <c r="E13" s="1038" t="s">
        <v>1385</v>
      </c>
      <c r="F13" s="1512" t="s">
        <v>1386</v>
      </c>
      <c r="G13" s="1040"/>
      <c r="H13" s="1785" t="s">
        <v>744</v>
      </c>
      <c r="J13" s="1061"/>
      <c r="K13" s="1061"/>
      <c r="L13" s="1061"/>
      <c r="O13" s="1007">
        <v>8</v>
      </c>
      <c r="P13" s="1007">
        <v>7</v>
      </c>
      <c r="Q13" s="1010" t="str">
        <f t="shared" si="3"/>
        <v>F18M</v>
      </c>
      <c r="R13" s="1042">
        <f t="shared" si="4"/>
        <v>0</v>
      </c>
      <c r="S13" s="1007" t="str">
        <f t="shared" si="0"/>
        <v>SQ9</v>
      </c>
      <c r="T13" s="1007">
        <v>8</v>
      </c>
      <c r="U13" s="1007">
        <v>61</v>
      </c>
      <c r="V13" s="1043" t="str">
        <f t="shared" si="1"/>
        <v>U08B</v>
      </c>
      <c r="W13" s="1042">
        <f t="shared" si="2"/>
        <v>0</v>
      </c>
    </row>
    <row r="14" spans="1:23" ht="17.100000000000001" customHeight="1" thickBot="1" x14ac:dyDescent="0.25">
      <c r="A14" s="1038" t="s">
        <v>1117</v>
      </c>
      <c r="B14" s="1041" t="s">
        <v>1118</v>
      </c>
      <c r="C14" s="1040"/>
      <c r="D14" s="1015"/>
      <c r="E14" s="1053" t="s">
        <v>932</v>
      </c>
      <c r="F14" s="1054"/>
      <c r="G14" s="1047">
        <f>SUM(G9:G13)</f>
        <v>142410</v>
      </c>
      <c r="H14" s="1782"/>
      <c r="I14" s="1061"/>
      <c r="J14" s="1061"/>
      <c r="K14" s="1061"/>
      <c r="L14" s="1061"/>
      <c r="O14" s="1007">
        <v>8</v>
      </c>
      <c r="P14" s="1007">
        <v>7</v>
      </c>
      <c r="Q14" s="1010" t="str">
        <f t="shared" si="3"/>
        <v>F20N</v>
      </c>
      <c r="R14" s="1042">
        <f t="shared" si="4"/>
        <v>0</v>
      </c>
      <c r="S14" s="1007" t="str">
        <f t="shared" si="0"/>
        <v>SQ9</v>
      </c>
      <c r="T14" s="1007" t="s">
        <v>530</v>
      </c>
      <c r="U14" s="1007"/>
      <c r="V14" s="1043"/>
      <c r="W14" s="1042"/>
    </row>
    <row r="15" spans="1:23" ht="17.100000000000001" customHeight="1" thickBot="1" x14ac:dyDescent="0.25">
      <c r="A15" s="1038" t="s">
        <v>999</v>
      </c>
      <c r="B15" s="1041" t="s">
        <v>1000</v>
      </c>
      <c r="C15" s="1040"/>
      <c r="D15" s="1015"/>
      <c r="E15" s="1048" t="s">
        <v>592</v>
      </c>
      <c r="F15" s="1055"/>
      <c r="G15" s="1056">
        <f>G14</f>
        <v>142410</v>
      </c>
      <c r="H15" s="1779" t="str">
        <f>IF(LEN(H17&amp;H18&amp;H19)&gt;0,"Attenzione, le seguenti voci creano incongruenza perché magg. del 10% del totale:","OK")</f>
        <v>OK</v>
      </c>
      <c r="I15" s="1061"/>
      <c r="J15" s="1061"/>
      <c r="K15" s="1061"/>
      <c r="L15" s="1061"/>
      <c r="O15" s="1007">
        <v>8</v>
      </c>
      <c r="P15" s="1007">
        <v>7</v>
      </c>
      <c r="Q15" s="1010" t="str">
        <f t="shared" si="3"/>
        <v>F18N</v>
      </c>
      <c r="R15" s="1042">
        <f t="shared" si="4"/>
        <v>0</v>
      </c>
      <c r="S15" s="1007" t="str">
        <f t="shared" si="0"/>
        <v>SQ9</v>
      </c>
      <c r="U15" s="1007"/>
      <c r="V15" s="1043"/>
      <c r="W15" s="1042"/>
    </row>
    <row r="16" spans="1:23" ht="17.100000000000001" customHeight="1" x14ac:dyDescent="0.2">
      <c r="A16" s="1038" t="s">
        <v>1001</v>
      </c>
      <c r="B16" s="1041" t="s">
        <v>1002</v>
      </c>
      <c r="C16" s="1040"/>
      <c r="D16" s="1015"/>
      <c r="E16" s="1066"/>
      <c r="F16" s="1051"/>
      <c r="G16" s="1067"/>
      <c r="H16" s="1783"/>
      <c r="I16" s="1061"/>
      <c r="J16" s="1061"/>
      <c r="K16" s="1061"/>
      <c r="L16" s="1061"/>
      <c r="O16" s="1316">
        <v>8</v>
      </c>
      <c r="P16" s="1316">
        <v>7</v>
      </c>
      <c r="Q16" s="1385" t="str">
        <f t="shared" si="3"/>
        <v>F00O</v>
      </c>
      <c r="R16" s="1386">
        <f t="shared" si="4"/>
        <v>0</v>
      </c>
      <c r="S16" s="1316" t="str">
        <f t="shared" si="0"/>
        <v>SQ9</v>
      </c>
      <c r="T16" s="1007"/>
      <c r="U16" s="1007"/>
      <c r="V16" s="1043"/>
      <c r="W16" s="1042"/>
    </row>
    <row r="17" spans="1:23" ht="17.100000000000001" customHeight="1" thickBot="1" x14ac:dyDescent="0.25">
      <c r="A17" s="1045" t="s">
        <v>413</v>
      </c>
      <c r="B17" s="1046"/>
      <c r="C17" s="1047">
        <f>SUM(C9:C16)</f>
        <v>234587</v>
      </c>
      <c r="D17" s="1015"/>
      <c r="E17" s="1068"/>
      <c r="F17" s="1051"/>
      <c r="G17" s="1067"/>
      <c r="H17" s="1069" t="str">
        <f>IF(C41&lt;&gt;0,IF(R16/ABS(C$41)&gt;0.1,"Fondo posizione e risultato - Altre risorse fisse - F00O",""),"")</f>
        <v/>
      </c>
      <c r="I17" s="1061"/>
      <c r="J17" s="1061"/>
      <c r="K17" s="1061"/>
      <c r="L17" s="1061"/>
      <c r="O17" s="1007"/>
      <c r="P17" s="1007"/>
      <c r="R17" s="1042"/>
      <c r="S17" s="1007"/>
      <c r="T17" s="1007"/>
      <c r="U17" s="1007"/>
      <c r="V17" s="1043"/>
      <c r="W17" s="1042"/>
    </row>
    <row r="18" spans="1:23" ht="17.100000000000001" customHeight="1" x14ac:dyDescent="0.2">
      <c r="A18" s="1070" t="s">
        <v>414</v>
      </c>
      <c r="B18" s="1414"/>
      <c r="C18" s="1071"/>
      <c r="D18" s="1015"/>
      <c r="E18" s="1068"/>
      <c r="F18" s="1051"/>
      <c r="G18" s="1067"/>
      <c r="H18" s="1069" t="str">
        <f>IF(C41&lt;&gt;0,IF(R32/ABS(C$41)&gt;0.1,"Fondo posizione e risultato - Altre risorse variabili - F00O",""),"")</f>
        <v/>
      </c>
      <c r="I18" s="1061"/>
      <c r="J18" s="1061"/>
      <c r="K18" s="1061"/>
      <c r="L18" s="1061"/>
      <c r="O18" s="1007"/>
      <c r="P18" s="1007"/>
      <c r="R18" s="1042"/>
      <c r="S18" s="1007"/>
      <c r="T18" s="1007"/>
      <c r="U18" s="1007"/>
      <c r="V18" s="1043"/>
      <c r="W18" s="1042"/>
    </row>
    <row r="19" spans="1:23" ht="17.100000000000001" customHeight="1" x14ac:dyDescent="0.2">
      <c r="A19" s="1038" t="s">
        <v>1003</v>
      </c>
      <c r="B19" s="1041" t="s">
        <v>1004</v>
      </c>
      <c r="C19" s="1040"/>
      <c r="D19" s="1015"/>
      <c r="E19" s="1068"/>
      <c r="F19" s="1051"/>
      <c r="G19" s="1067"/>
      <c r="H19" s="1069" t="str">
        <f>IF(C41&lt;&gt;0,IF(R39/ABS(C$41)&gt;0.1,"Fondo posizione e risultato - Altre decurtazioni - F01P",""),"")</f>
        <v/>
      </c>
      <c r="I19" s="1061"/>
      <c r="J19" s="1061"/>
      <c r="K19" s="1061"/>
      <c r="L19" s="1061"/>
      <c r="O19" s="1007">
        <v>8</v>
      </c>
      <c r="P19" s="1007">
        <v>9</v>
      </c>
      <c r="Q19" s="1010" t="str">
        <f>B19</f>
        <v>F18O</v>
      </c>
      <c r="R19" s="1042">
        <f>ROUND(C19,0)</f>
        <v>0</v>
      </c>
      <c r="S19" s="1007" t="str">
        <f t="shared" ref="S19:S32" si="5">VLOOKUP(O19,Q:R,2,FALSE)</f>
        <v>SQ9</v>
      </c>
      <c r="T19" s="1007"/>
      <c r="U19" s="1007"/>
      <c r="V19" s="1043"/>
      <c r="W19" s="1042"/>
    </row>
    <row r="20" spans="1:23" ht="17.100000000000001" customHeight="1" thickBot="1" x14ac:dyDescent="0.25">
      <c r="A20" s="1038" t="s">
        <v>766</v>
      </c>
      <c r="B20" s="1041" t="s">
        <v>453</v>
      </c>
      <c r="C20" s="1040"/>
      <c r="D20" s="1015"/>
      <c r="E20" s="1068"/>
      <c r="F20" s="1051"/>
      <c r="G20" s="1067"/>
      <c r="H20" s="1072"/>
      <c r="I20" s="1061"/>
      <c r="J20" s="1061"/>
      <c r="K20" s="1061"/>
      <c r="L20" s="1061"/>
      <c r="O20" s="1007">
        <v>8</v>
      </c>
      <c r="P20" s="1007">
        <v>9</v>
      </c>
      <c r="Q20" s="1010" t="str">
        <f t="shared" ref="Q20:Q32" si="6">B20</f>
        <v>F50H</v>
      </c>
      <c r="R20" s="1042">
        <f t="shared" ref="R20:R32" si="7">ROUND(C20,0)</f>
        <v>0</v>
      </c>
      <c r="S20" s="1007" t="str">
        <f t="shared" si="5"/>
        <v>SQ9</v>
      </c>
      <c r="T20" s="1007"/>
      <c r="U20" s="1007"/>
      <c r="V20" s="1043"/>
      <c r="W20" s="1042"/>
    </row>
    <row r="21" spans="1:23" ht="17.100000000000001" customHeight="1" thickBot="1" x14ac:dyDescent="0.25">
      <c r="A21" s="1038" t="s">
        <v>767</v>
      </c>
      <c r="B21" s="1041" t="s">
        <v>566</v>
      </c>
      <c r="C21" s="1040"/>
      <c r="D21" s="1015"/>
      <c r="E21" s="1068"/>
      <c r="F21" s="1051"/>
      <c r="G21" s="1067"/>
      <c r="H21" s="1017" t="s">
        <v>1113</v>
      </c>
      <c r="O21" s="1007">
        <v>8</v>
      </c>
      <c r="P21" s="1007">
        <v>9</v>
      </c>
      <c r="Q21" s="1010" t="str">
        <f t="shared" si="6"/>
        <v>F96H</v>
      </c>
      <c r="R21" s="1042">
        <f t="shared" si="7"/>
        <v>0</v>
      </c>
      <c r="S21" s="1007" t="str">
        <f t="shared" si="5"/>
        <v>SQ9</v>
      </c>
      <c r="T21" s="1007"/>
      <c r="U21" s="1007"/>
      <c r="W21" s="1042"/>
    </row>
    <row r="22" spans="1:23" ht="17.100000000000001" customHeight="1" x14ac:dyDescent="0.2">
      <c r="A22" s="1038" t="s">
        <v>1062</v>
      </c>
      <c r="B22" s="1073" t="s">
        <v>887</v>
      </c>
      <c r="C22" s="1040"/>
      <c r="D22" s="1015"/>
      <c r="E22" s="1068"/>
      <c r="F22" s="1051"/>
      <c r="G22" s="1067"/>
      <c r="H22" s="1783" t="str">
        <f>IF(AND(SUMIF($O:$O,$Q1,$R:$R)&lt;&gt;0,SUM('SICI(2)'!$F$13,'SICI(2)'!$F$17)&gt;0),IF(SUMIFS($R:$R,$P:$P,"&lt;&gt;81",$O:$O,$Q1)-SUMIFS($R:$R,$P:$P,"81",$O:$O,$Q1)-SUMIF($T:$T,$Q1,$W:$W)&lt;0,"Attenzione, nelle seguenti sezioni le destinazioni risultano superiori alle relative risorse e generano pertanto squadratura 8: "&amp;CHAR(10)&amp;A7,"OK"),"OK")</f>
        <v>OK</v>
      </c>
      <c r="I22" s="1061"/>
      <c r="J22" s="1061"/>
      <c r="K22" s="1061"/>
      <c r="L22" s="1061"/>
      <c r="O22" s="1007">
        <v>8</v>
      </c>
      <c r="P22" s="1007">
        <v>9</v>
      </c>
      <c r="Q22" s="1010" t="str">
        <f t="shared" si="6"/>
        <v>F10M</v>
      </c>
      <c r="R22" s="1042">
        <f t="shared" si="7"/>
        <v>0</v>
      </c>
      <c r="S22" s="1007" t="str">
        <f t="shared" si="5"/>
        <v>SQ9</v>
      </c>
      <c r="T22" s="1007"/>
      <c r="U22" s="1007"/>
      <c r="W22" s="1042"/>
    </row>
    <row r="23" spans="1:23" ht="17.100000000000001" customHeight="1" x14ac:dyDescent="0.2">
      <c r="A23" s="1038" t="s">
        <v>1063</v>
      </c>
      <c r="B23" s="1073" t="s">
        <v>888</v>
      </c>
      <c r="C23" s="1040"/>
      <c r="D23" s="1015"/>
      <c r="E23" s="1068"/>
      <c r="F23" s="1051"/>
      <c r="G23" s="1067"/>
      <c r="H23" s="1783"/>
      <c r="I23" s="1061"/>
      <c r="J23" s="1061"/>
      <c r="K23" s="1061"/>
      <c r="L23" s="1061"/>
      <c r="O23" s="1007">
        <v>8</v>
      </c>
      <c r="P23" s="1007">
        <v>9</v>
      </c>
      <c r="Q23" s="1010" t="str">
        <f t="shared" si="6"/>
        <v>F10N</v>
      </c>
      <c r="R23" s="1042">
        <f t="shared" si="7"/>
        <v>0</v>
      </c>
      <c r="S23" s="1007" t="str">
        <f t="shared" si="5"/>
        <v>SQ9</v>
      </c>
      <c r="T23" s="1007"/>
      <c r="U23" s="1007"/>
      <c r="W23" s="1042"/>
    </row>
    <row r="24" spans="1:23" ht="17.100000000000001" customHeight="1" x14ac:dyDescent="0.2">
      <c r="A24" s="1038" t="s">
        <v>1005</v>
      </c>
      <c r="B24" s="1041" t="s">
        <v>890</v>
      </c>
      <c r="C24" s="1040"/>
      <c r="D24" s="1015"/>
      <c r="E24" s="1068"/>
      <c r="F24" s="1051"/>
      <c r="G24" s="1067"/>
      <c r="H24" s="1783"/>
      <c r="I24" s="1061"/>
      <c r="J24" s="1061"/>
      <c r="K24" s="1061"/>
      <c r="L24" s="1061"/>
      <c r="O24" s="1007">
        <v>8</v>
      </c>
      <c r="P24" s="1007">
        <v>9</v>
      </c>
      <c r="Q24" s="1010" t="str">
        <f t="shared" si="6"/>
        <v>F10L</v>
      </c>
      <c r="R24" s="1042">
        <f t="shared" si="7"/>
        <v>0</v>
      </c>
      <c r="S24" s="1007" t="str">
        <f t="shared" si="5"/>
        <v>SQ9</v>
      </c>
      <c r="T24" s="1007"/>
      <c r="U24" s="1007"/>
      <c r="V24" s="1043"/>
      <c r="W24" s="1042"/>
    </row>
    <row r="25" spans="1:23" ht="17.100000000000001" customHeight="1" thickBot="1" x14ac:dyDescent="0.25">
      <c r="A25" s="1513" t="s">
        <v>1387</v>
      </c>
      <c r="B25" s="1041" t="s">
        <v>1217</v>
      </c>
      <c r="C25" s="1447"/>
      <c r="D25" s="1051"/>
      <c r="E25" s="1068"/>
      <c r="F25" s="1051"/>
      <c r="G25" s="1067"/>
      <c r="H25" s="1786"/>
      <c r="O25" s="1007">
        <v>8</v>
      </c>
      <c r="P25" s="1007">
        <v>9</v>
      </c>
      <c r="Q25" s="1010" t="str">
        <f>B25</f>
        <v>F24L</v>
      </c>
      <c r="R25" s="1042">
        <f>ROUND(C25,0)</f>
        <v>0</v>
      </c>
      <c r="S25" s="1007" t="str">
        <f t="shared" si="5"/>
        <v>SQ9</v>
      </c>
      <c r="T25" s="1007"/>
      <c r="U25" s="1007"/>
      <c r="V25" s="1043"/>
      <c r="W25" s="1042"/>
    </row>
    <row r="26" spans="1:23" ht="17.100000000000001" customHeight="1" x14ac:dyDescent="0.2">
      <c r="A26" s="1514" t="s">
        <v>1218</v>
      </c>
      <c r="B26" s="1515" t="s">
        <v>1219</v>
      </c>
      <c r="C26" s="1448"/>
      <c r="D26" s="1051"/>
      <c r="E26" s="1066"/>
      <c r="F26" s="1051"/>
      <c r="G26" s="1132"/>
      <c r="H26" s="1074"/>
      <c r="O26" s="1007">
        <v>8</v>
      </c>
      <c r="P26" s="1007">
        <v>9</v>
      </c>
      <c r="Q26" s="1010" t="str">
        <f>B26</f>
        <v>F24M</v>
      </c>
      <c r="R26" s="1042">
        <f>ROUND(C26,0)</f>
        <v>0</v>
      </c>
      <c r="S26" s="1007" t="str">
        <f t="shared" si="5"/>
        <v>SQ9</v>
      </c>
      <c r="T26" s="1007"/>
      <c r="U26" s="1007"/>
      <c r="V26" s="1043"/>
      <c r="W26" s="1042"/>
    </row>
    <row r="27" spans="1:23" ht="17.100000000000001" customHeight="1" x14ac:dyDescent="0.2">
      <c r="A27" s="1038" t="s">
        <v>1119</v>
      </c>
      <c r="B27" s="1041" t="s">
        <v>1006</v>
      </c>
      <c r="C27" s="1040"/>
      <c r="D27" s="1015"/>
      <c r="E27" s="1066"/>
      <c r="F27" s="1051"/>
      <c r="G27" s="1132"/>
      <c r="H27" s="1075"/>
      <c r="O27" s="1007">
        <v>8</v>
      </c>
      <c r="P27" s="1007">
        <v>9</v>
      </c>
      <c r="Q27" s="1010" t="str">
        <f>B27</f>
        <v>F18P</v>
      </c>
      <c r="R27" s="1042">
        <f>ROUND(C27,0)</f>
        <v>0</v>
      </c>
      <c r="S27" s="1007" t="str">
        <f t="shared" si="5"/>
        <v>SQ9</v>
      </c>
      <c r="T27" s="1007"/>
      <c r="U27" s="1007"/>
    </row>
    <row r="28" spans="1:23" ht="17.100000000000001" customHeight="1" x14ac:dyDescent="0.2">
      <c r="A28" s="1038" t="s">
        <v>1120</v>
      </c>
      <c r="B28" s="1041" t="s">
        <v>1121</v>
      </c>
      <c r="C28" s="1040"/>
      <c r="D28" s="1015"/>
      <c r="E28" s="1068"/>
      <c r="F28" s="1051"/>
      <c r="G28" s="1067"/>
      <c r="H28" s="1018"/>
      <c r="O28" s="1007">
        <v>8</v>
      </c>
      <c r="P28" s="1007">
        <v>9</v>
      </c>
      <c r="Q28" s="1010" t="str">
        <f t="shared" si="6"/>
        <v>F20O</v>
      </c>
      <c r="R28" s="1042">
        <f t="shared" si="7"/>
        <v>0</v>
      </c>
      <c r="S28" s="1007" t="str">
        <f t="shared" si="5"/>
        <v>SQ9</v>
      </c>
      <c r="T28" s="1007"/>
      <c r="U28" s="1007"/>
    </row>
    <row r="29" spans="1:23" ht="17.100000000000001" customHeight="1" x14ac:dyDescent="0.2">
      <c r="A29" s="1038" t="s">
        <v>1388</v>
      </c>
      <c r="B29" s="1041" t="s">
        <v>1000</v>
      </c>
      <c r="C29" s="1040"/>
      <c r="D29" s="1015"/>
      <c r="E29" s="1068"/>
      <c r="F29" s="1051"/>
      <c r="G29" s="1067"/>
      <c r="H29" s="1018"/>
      <c r="O29" s="1007">
        <v>8</v>
      </c>
      <c r="P29" s="1007">
        <v>9</v>
      </c>
      <c r="Q29" s="1010" t="str">
        <f t="shared" si="6"/>
        <v>F18N</v>
      </c>
      <c r="R29" s="1042">
        <f t="shared" si="7"/>
        <v>0</v>
      </c>
      <c r="S29" s="1007" t="str">
        <f t="shared" si="5"/>
        <v>SQ9</v>
      </c>
      <c r="T29" s="1007"/>
      <c r="U29" s="1007"/>
      <c r="W29" s="1042"/>
    </row>
    <row r="30" spans="1:23" ht="17.100000000000001" customHeight="1" x14ac:dyDescent="0.2">
      <c r="A30" s="1038" t="s">
        <v>1389</v>
      </c>
      <c r="B30" s="1511" t="s">
        <v>1250</v>
      </c>
      <c r="C30" s="1040">
        <v>208</v>
      </c>
      <c r="D30" s="1015"/>
      <c r="E30" s="1068"/>
      <c r="F30" s="1051"/>
      <c r="G30" s="1067"/>
      <c r="H30" s="1018"/>
      <c r="O30" s="1007">
        <v>8</v>
      </c>
      <c r="P30" s="1007">
        <v>9</v>
      </c>
      <c r="Q30" s="1010" t="str">
        <f t="shared" si="6"/>
        <v>F24T</v>
      </c>
      <c r="R30" s="1042">
        <f t="shared" si="7"/>
        <v>208</v>
      </c>
      <c r="S30" s="1007" t="str">
        <f t="shared" si="5"/>
        <v>SQ9</v>
      </c>
      <c r="T30" s="1007"/>
      <c r="U30" s="1007"/>
      <c r="W30" s="1042"/>
    </row>
    <row r="31" spans="1:23" ht="17.100000000000001" customHeight="1" x14ac:dyDescent="0.2">
      <c r="A31" s="1038" t="s">
        <v>1220</v>
      </c>
      <c r="B31" s="1041" t="s">
        <v>279</v>
      </c>
      <c r="C31" s="1040"/>
      <c r="D31" s="1015"/>
      <c r="E31" s="1066"/>
      <c r="F31" s="1051"/>
      <c r="G31" s="1067"/>
      <c r="H31" s="1018"/>
      <c r="O31" s="1007">
        <v>8</v>
      </c>
      <c r="P31" s="1007">
        <v>9</v>
      </c>
      <c r="Q31" s="1010" t="str">
        <f t="shared" si="6"/>
        <v>F999</v>
      </c>
      <c r="R31" s="1042">
        <f t="shared" si="7"/>
        <v>0</v>
      </c>
      <c r="S31" s="1007" t="str">
        <f t="shared" si="5"/>
        <v>SQ9</v>
      </c>
      <c r="T31" s="1007"/>
      <c r="U31" s="1007"/>
      <c r="W31" s="1042"/>
    </row>
    <row r="32" spans="1:23" ht="17.100000000000001" customHeight="1" x14ac:dyDescent="0.2">
      <c r="A32" s="1038" t="s">
        <v>1001</v>
      </c>
      <c r="B32" s="1041" t="s">
        <v>1002</v>
      </c>
      <c r="C32" s="1040"/>
      <c r="D32" s="1015"/>
      <c r="E32" s="1066"/>
      <c r="F32" s="1051"/>
      <c r="G32" s="1067"/>
      <c r="H32" s="1018"/>
      <c r="O32" s="1316">
        <v>8</v>
      </c>
      <c r="P32" s="1316">
        <v>9</v>
      </c>
      <c r="Q32" s="1385" t="str">
        <f t="shared" si="6"/>
        <v>F00O</v>
      </c>
      <c r="R32" s="1386">
        <f t="shared" si="7"/>
        <v>0</v>
      </c>
      <c r="S32" s="1316" t="str">
        <f t="shared" si="5"/>
        <v>SQ9</v>
      </c>
      <c r="T32" s="1007"/>
      <c r="U32" s="1007"/>
      <c r="W32" s="1042"/>
    </row>
    <row r="33" spans="1:23" ht="17.100000000000001" customHeight="1" thickBot="1" x14ac:dyDescent="0.25">
      <c r="A33" s="1045" t="s">
        <v>415</v>
      </c>
      <c r="B33" s="1046"/>
      <c r="C33" s="1047">
        <f>SUM(C19:C32)</f>
        <v>208</v>
      </c>
      <c r="D33" s="1015"/>
      <c r="E33" s="1066"/>
      <c r="F33" s="1051"/>
      <c r="G33" s="1067"/>
      <c r="H33" s="1018"/>
      <c r="O33" s="1007"/>
      <c r="P33" s="1007"/>
      <c r="R33" s="1042"/>
      <c r="S33" s="1007"/>
      <c r="T33" s="1007"/>
      <c r="U33" s="1007"/>
      <c r="W33" s="1042"/>
    </row>
    <row r="34" spans="1:23" ht="17.100000000000001" customHeight="1" x14ac:dyDescent="0.2">
      <c r="A34" s="1070" t="s">
        <v>745</v>
      </c>
      <c r="B34" s="1414"/>
      <c r="C34" s="1076"/>
      <c r="D34" s="1015"/>
      <c r="E34" s="1066"/>
      <c r="F34" s="1051"/>
      <c r="G34" s="1067"/>
      <c r="H34" s="1018"/>
      <c r="T34" s="1007"/>
      <c r="U34" s="1007"/>
      <c r="W34" s="1042"/>
    </row>
    <row r="35" spans="1:23" ht="17.100000000000001" customHeight="1" x14ac:dyDescent="0.2">
      <c r="A35" s="1038" t="s">
        <v>768</v>
      </c>
      <c r="B35" s="1041" t="s">
        <v>617</v>
      </c>
      <c r="C35" s="1044"/>
      <c r="D35" s="1015"/>
      <c r="E35" s="1066"/>
      <c r="F35" s="1051"/>
      <c r="G35" s="1067"/>
      <c r="H35" s="1018"/>
      <c r="O35" s="1007">
        <v>8</v>
      </c>
      <c r="P35" s="1007">
        <v>81</v>
      </c>
      <c r="Q35" s="1010" t="str">
        <f>B35</f>
        <v>F27I</v>
      </c>
      <c r="R35" s="1042">
        <f>ROUND(C35,0)</f>
        <v>0</v>
      </c>
      <c r="S35" s="1007" t="str">
        <f>VLOOKUP(O35,Q:R,2,FALSE)</f>
        <v>SQ9</v>
      </c>
      <c r="T35" s="1007"/>
      <c r="U35" s="1007"/>
      <c r="W35" s="1042"/>
    </row>
    <row r="36" spans="1:23" ht="17.100000000000001" customHeight="1" x14ac:dyDescent="0.2">
      <c r="A36" s="1038" t="s">
        <v>769</v>
      </c>
      <c r="B36" s="1041" t="s">
        <v>746</v>
      </c>
      <c r="C36" s="1044"/>
      <c r="D36" s="1015"/>
      <c r="E36" s="1066"/>
      <c r="F36" s="1051"/>
      <c r="G36" s="1067"/>
      <c r="H36" s="1018"/>
      <c r="O36" s="1007">
        <v>8</v>
      </c>
      <c r="P36" s="1007">
        <v>81</v>
      </c>
      <c r="Q36" s="1010" t="str">
        <f>B36</f>
        <v>F00P</v>
      </c>
      <c r="R36" s="1042">
        <f>ROUND(C36,0)</f>
        <v>0</v>
      </c>
      <c r="S36" s="1007" t="str">
        <f>VLOOKUP(O36,Q:R,2,FALSE)</f>
        <v>SQ9</v>
      </c>
      <c r="T36" s="1007"/>
      <c r="U36" s="1007"/>
      <c r="W36" s="1042"/>
    </row>
    <row r="37" spans="1:23" ht="17.100000000000001" customHeight="1" x14ac:dyDescent="0.2">
      <c r="A37" s="1038" t="s">
        <v>770</v>
      </c>
      <c r="B37" s="1041" t="s">
        <v>771</v>
      </c>
      <c r="C37" s="1044"/>
      <c r="D37" s="1015"/>
      <c r="E37" s="1066"/>
      <c r="F37" s="1051"/>
      <c r="G37" s="1067"/>
      <c r="H37" s="1018"/>
      <c r="O37" s="1007">
        <v>8</v>
      </c>
      <c r="P37" s="1007">
        <v>81</v>
      </c>
      <c r="Q37" s="1010" t="str">
        <f>B37</f>
        <v>F01S</v>
      </c>
      <c r="R37" s="1042">
        <f>ROUND(C37,0)</f>
        <v>0</v>
      </c>
      <c r="S37" s="1007" t="str">
        <f>VLOOKUP(O37,Q:R,2,FALSE)</f>
        <v>SQ9</v>
      </c>
      <c r="T37" s="1007"/>
      <c r="U37" s="1007"/>
      <c r="W37" s="1042"/>
    </row>
    <row r="38" spans="1:23" ht="17.100000000000001" customHeight="1" x14ac:dyDescent="0.2">
      <c r="A38" s="1038" t="s">
        <v>772</v>
      </c>
      <c r="B38" s="1041" t="s">
        <v>773</v>
      </c>
      <c r="C38" s="1044"/>
      <c r="D38" s="1015"/>
      <c r="E38" s="1066"/>
      <c r="F38" s="1051"/>
      <c r="G38" s="1067"/>
      <c r="H38" s="1078"/>
      <c r="O38" s="1007">
        <v>8</v>
      </c>
      <c r="P38" s="1007">
        <v>81</v>
      </c>
      <c r="Q38" s="1010" t="str">
        <f>B38</f>
        <v>F01T</v>
      </c>
      <c r="R38" s="1042">
        <f>ROUND(C38,0)</f>
        <v>0</v>
      </c>
      <c r="S38" s="1007" t="str">
        <f>VLOOKUP(O38,Q:R,2,FALSE)</f>
        <v>SQ9</v>
      </c>
      <c r="T38" s="1007"/>
      <c r="U38" s="1007"/>
      <c r="W38" s="1042"/>
    </row>
    <row r="39" spans="1:23" ht="17.25" customHeight="1" x14ac:dyDescent="0.2">
      <c r="A39" s="3" t="s">
        <v>1007</v>
      </c>
      <c r="B39" s="1041" t="s">
        <v>747</v>
      </c>
      <c r="C39" s="1044"/>
      <c r="D39" s="1015"/>
      <c r="E39" s="1066"/>
      <c r="F39" s="1051"/>
      <c r="G39" s="1067"/>
      <c r="H39" s="1018"/>
      <c r="O39" s="1316">
        <v>8</v>
      </c>
      <c r="P39" s="1316">
        <v>81</v>
      </c>
      <c r="Q39" s="1385" t="str">
        <f>B39</f>
        <v>F01P</v>
      </c>
      <c r="R39" s="1386">
        <f>ROUND(C39,0)</f>
        <v>0</v>
      </c>
      <c r="S39" s="1316" t="str">
        <f>VLOOKUP(O39,Q:R,2,FALSE)</f>
        <v>SQ9</v>
      </c>
      <c r="T39" s="1007"/>
      <c r="U39" s="1007"/>
      <c r="W39" s="1042"/>
    </row>
    <row r="40" spans="1:23" ht="17.100000000000001" customHeight="1" thickBot="1" x14ac:dyDescent="0.25">
      <c r="A40" s="1045" t="s">
        <v>748</v>
      </c>
      <c r="B40" s="1046"/>
      <c r="C40" s="1047">
        <f>SUM(C35:C39)</f>
        <v>0</v>
      </c>
      <c r="D40" s="1077"/>
      <c r="E40" s="1066"/>
      <c r="F40" s="1051"/>
      <c r="G40" s="1067"/>
      <c r="H40" s="1018"/>
      <c r="O40" s="1007" t="s">
        <v>530</v>
      </c>
      <c r="P40" s="1007"/>
      <c r="R40" s="1042"/>
      <c r="S40" s="1007"/>
      <c r="T40" s="1007"/>
      <c r="U40" s="1007"/>
      <c r="W40" s="1042"/>
    </row>
    <row r="41" spans="1:23" ht="17.25" customHeight="1" thickBot="1" x14ac:dyDescent="0.25">
      <c r="A41" s="1048" t="s">
        <v>592</v>
      </c>
      <c r="B41" s="1049"/>
      <c r="C41" s="1050">
        <f>C17+C33-C40</f>
        <v>234795</v>
      </c>
      <c r="D41" s="1077"/>
      <c r="E41" s="1066"/>
      <c r="F41" s="1051"/>
      <c r="G41" s="1067"/>
      <c r="O41" s="1007"/>
      <c r="P41" s="1007"/>
      <c r="T41" s="1007"/>
      <c r="U41" s="1007"/>
      <c r="W41" s="1042"/>
    </row>
    <row r="42" spans="1:23" ht="17.100000000000001" customHeight="1" thickBot="1" x14ac:dyDescent="0.25">
      <c r="A42" s="1079" t="s">
        <v>981</v>
      </c>
      <c r="B42" s="1080"/>
      <c r="C42" s="1081">
        <f>C41</f>
        <v>234795</v>
      </c>
      <c r="D42" s="1077"/>
      <c r="E42" s="1057" t="s">
        <v>982</v>
      </c>
      <c r="F42" s="1060"/>
      <c r="G42" s="1059">
        <f>G15</f>
        <v>142410</v>
      </c>
      <c r="O42" s="1007"/>
      <c r="P42" s="1007"/>
      <c r="T42" s="1007"/>
      <c r="U42" s="1007"/>
      <c r="W42" s="1042"/>
    </row>
    <row r="43" spans="1:23" ht="5.0999999999999996" customHeight="1" x14ac:dyDescent="0.2">
      <c r="D43" s="1082"/>
      <c r="E43" s="1083"/>
    </row>
    <row r="44" spans="1:23" x14ac:dyDescent="0.2">
      <c r="A44" s="1006" t="s">
        <v>1215</v>
      </c>
    </row>
    <row r="45" spans="1:23" x14ac:dyDescent="0.2">
      <c r="A45" s="1006" t="s">
        <v>1221</v>
      </c>
    </row>
    <row r="46" spans="1:23" x14ac:dyDescent="0.2">
      <c r="A46" s="1006" t="s">
        <v>1122</v>
      </c>
    </row>
    <row r="47" spans="1:23" x14ac:dyDescent="0.2">
      <c r="A47" s="1006" t="s">
        <v>1123</v>
      </c>
    </row>
    <row r="48" spans="1:23" x14ac:dyDescent="0.2">
      <c r="A48" s="1006" t="s">
        <v>1222</v>
      </c>
    </row>
    <row r="49" spans="1:1" x14ac:dyDescent="0.2">
      <c r="A49" s="1006" t="s">
        <v>1223</v>
      </c>
    </row>
    <row r="50" spans="1:1" x14ac:dyDescent="0.2">
      <c r="A50" s="1006" t="s">
        <v>1390</v>
      </c>
    </row>
    <row r="51" spans="1:1" x14ac:dyDescent="0.2">
      <c r="A51" s="1006" t="s">
        <v>1391</v>
      </c>
    </row>
  </sheetData>
  <sheetProtection algorithmName="SHA-512" hashValue="7nntmpX+e71V+OSmXXER0EJIqiTYDy1/w4u8RDRXwYLbym1y6HwxVYmyfuANxZyCiEWSafX5Y6zXNQJclw7KBg==" saltValue="BLuQyG/lgR5kNk0LsGE+Ew==" spinCount="100000" sheet="1" formatColumns="0" selectLockedCells="1"/>
  <mergeCells count="4">
    <mergeCell ref="H6:H12"/>
    <mergeCell ref="H13:H14"/>
    <mergeCell ref="H15:H16"/>
    <mergeCell ref="H22:H25"/>
  </mergeCells>
  <dataValidations count="2">
    <dataValidation type="whole" allowBlank="1" showInputMessage="1" showErrorMessage="1" errorTitle="ERRORE NEL DATO IMMESSO" error="INSERIRE SOLO NUMERI INTERI"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G14:G15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40:C41 IY40:IY41 SU40:SU41 ACQ40:ACQ41 AMM40:AMM41 AWI40:AWI41 BGE40:BGE41 BQA40:BQA41 BZW40:BZW41 CJS40:CJS41 CTO40:CTO41 DDK40:DDK41 DNG40:DNG41 DXC40:DXC41 EGY40:EGY41 EQU40:EQU41 FAQ40:FAQ41 FKM40:FKM41 FUI40:FUI41 GEE40:GEE41 GOA40:GOA41 GXW40:GXW41 HHS40:HHS41 HRO40:HRO41 IBK40:IBK41 ILG40:ILG41 IVC40:IVC41 JEY40:JEY41 JOU40:JOU41 JYQ40:JYQ41 KIM40:KIM41 KSI40:KSI41 LCE40:LCE41 LMA40:LMA41 LVW40:LVW41 MFS40:MFS41 MPO40:MPO41 MZK40:MZK41 NJG40:NJG41 NTC40:NTC41 OCY40:OCY41 OMU40:OMU41 OWQ40:OWQ41 PGM40:PGM41 PQI40:PQI41 QAE40:QAE41 QKA40:QKA41 QTW40:QTW41 RDS40:RDS41 RNO40:RNO41 RXK40:RXK41 SHG40:SHG41 SRC40:SRC41 TAY40:TAY41 TKU40:TKU41 TUQ40:TUQ41 UEM40:UEM41 UOI40:UOI41 UYE40:UYE41 VIA40:VIA41 VRW40:VRW41 WBS40:WBS41 WLO40:WLO41 WVK40:WVK41 C65569:C65570 IY65569:IY65570 SU65569:SU65570 ACQ65569:ACQ65570 AMM65569:AMM65570 AWI65569:AWI65570 BGE65569:BGE65570 BQA65569:BQA65570 BZW65569:BZW65570 CJS65569:CJS65570 CTO65569:CTO65570 DDK65569:DDK65570 DNG65569:DNG65570 DXC65569:DXC65570 EGY65569:EGY65570 EQU65569:EQU65570 FAQ65569:FAQ65570 FKM65569:FKM65570 FUI65569:FUI65570 GEE65569:GEE65570 GOA65569:GOA65570 GXW65569:GXW65570 HHS65569:HHS65570 HRO65569:HRO65570 IBK65569:IBK65570 ILG65569:ILG65570 IVC65569:IVC65570 JEY65569:JEY65570 JOU65569:JOU65570 JYQ65569:JYQ65570 KIM65569:KIM65570 KSI65569:KSI65570 LCE65569:LCE65570 LMA65569:LMA65570 LVW65569:LVW65570 MFS65569:MFS65570 MPO65569:MPO65570 MZK65569:MZK65570 NJG65569:NJG65570 NTC65569:NTC65570 OCY65569:OCY65570 OMU65569:OMU65570 OWQ65569:OWQ65570 PGM65569:PGM65570 PQI65569:PQI65570 QAE65569:QAE65570 QKA65569:QKA65570 QTW65569:QTW65570 RDS65569:RDS65570 RNO65569:RNO65570 RXK65569:RXK65570 SHG65569:SHG65570 SRC65569:SRC65570 TAY65569:TAY65570 TKU65569:TKU65570 TUQ65569:TUQ65570 UEM65569:UEM65570 UOI65569:UOI65570 UYE65569:UYE65570 VIA65569:VIA65570 VRW65569:VRW65570 WBS65569:WBS65570 WLO65569:WLO65570 WVK65569:WVK65570 C131105:C131106 IY131105:IY131106 SU131105:SU131106 ACQ131105:ACQ131106 AMM131105:AMM131106 AWI131105:AWI131106 BGE131105:BGE131106 BQA131105:BQA131106 BZW131105:BZW131106 CJS131105:CJS131106 CTO131105:CTO131106 DDK131105:DDK131106 DNG131105:DNG131106 DXC131105:DXC131106 EGY131105:EGY131106 EQU131105:EQU131106 FAQ131105:FAQ131106 FKM131105:FKM131106 FUI131105:FUI131106 GEE131105:GEE131106 GOA131105:GOA131106 GXW131105:GXW131106 HHS131105:HHS131106 HRO131105:HRO131106 IBK131105:IBK131106 ILG131105:ILG131106 IVC131105:IVC131106 JEY131105:JEY131106 JOU131105:JOU131106 JYQ131105:JYQ131106 KIM131105:KIM131106 KSI131105:KSI131106 LCE131105:LCE131106 LMA131105:LMA131106 LVW131105:LVW131106 MFS131105:MFS131106 MPO131105:MPO131106 MZK131105:MZK131106 NJG131105:NJG131106 NTC131105:NTC131106 OCY131105:OCY131106 OMU131105:OMU131106 OWQ131105:OWQ131106 PGM131105:PGM131106 PQI131105:PQI131106 QAE131105:QAE131106 QKA131105:QKA131106 QTW131105:QTW131106 RDS131105:RDS131106 RNO131105:RNO131106 RXK131105:RXK131106 SHG131105:SHG131106 SRC131105:SRC131106 TAY131105:TAY131106 TKU131105:TKU131106 TUQ131105:TUQ131106 UEM131105:UEM131106 UOI131105:UOI131106 UYE131105:UYE131106 VIA131105:VIA131106 VRW131105:VRW131106 WBS131105:WBS131106 WLO131105:WLO131106 WVK131105:WVK131106 C196641:C196642 IY196641:IY196642 SU196641:SU196642 ACQ196641:ACQ196642 AMM196641:AMM196642 AWI196641:AWI196642 BGE196641:BGE196642 BQA196641:BQA196642 BZW196641:BZW196642 CJS196641:CJS196642 CTO196641:CTO196642 DDK196641:DDK196642 DNG196641:DNG196642 DXC196641:DXC196642 EGY196641:EGY196642 EQU196641:EQU196642 FAQ196641:FAQ196642 FKM196641:FKM196642 FUI196641:FUI196642 GEE196641:GEE196642 GOA196641:GOA196642 GXW196641:GXW196642 HHS196641:HHS196642 HRO196641:HRO196642 IBK196641:IBK196642 ILG196641:ILG196642 IVC196641:IVC196642 JEY196641:JEY196642 JOU196641:JOU196642 JYQ196641:JYQ196642 KIM196641:KIM196642 KSI196641:KSI196642 LCE196641:LCE196642 LMA196641:LMA196642 LVW196641:LVW196642 MFS196641:MFS196642 MPO196641:MPO196642 MZK196641:MZK196642 NJG196641:NJG196642 NTC196641:NTC196642 OCY196641:OCY196642 OMU196641:OMU196642 OWQ196641:OWQ196642 PGM196641:PGM196642 PQI196641:PQI196642 QAE196641:QAE196642 QKA196641:QKA196642 QTW196641:QTW196642 RDS196641:RDS196642 RNO196641:RNO196642 RXK196641:RXK196642 SHG196641:SHG196642 SRC196641:SRC196642 TAY196641:TAY196642 TKU196641:TKU196642 TUQ196641:TUQ196642 UEM196641:UEM196642 UOI196641:UOI196642 UYE196641:UYE196642 VIA196641:VIA196642 VRW196641:VRW196642 WBS196641:WBS196642 WLO196641:WLO196642 WVK196641:WVK196642 C262177:C262178 IY262177:IY262178 SU262177:SU262178 ACQ262177:ACQ262178 AMM262177:AMM262178 AWI262177:AWI262178 BGE262177:BGE262178 BQA262177:BQA262178 BZW262177:BZW262178 CJS262177:CJS262178 CTO262177:CTO262178 DDK262177:DDK262178 DNG262177:DNG262178 DXC262177:DXC262178 EGY262177:EGY262178 EQU262177:EQU262178 FAQ262177:FAQ262178 FKM262177:FKM262178 FUI262177:FUI262178 GEE262177:GEE262178 GOA262177:GOA262178 GXW262177:GXW262178 HHS262177:HHS262178 HRO262177:HRO262178 IBK262177:IBK262178 ILG262177:ILG262178 IVC262177:IVC262178 JEY262177:JEY262178 JOU262177:JOU262178 JYQ262177:JYQ262178 KIM262177:KIM262178 KSI262177:KSI262178 LCE262177:LCE262178 LMA262177:LMA262178 LVW262177:LVW262178 MFS262177:MFS262178 MPO262177:MPO262178 MZK262177:MZK262178 NJG262177:NJG262178 NTC262177:NTC262178 OCY262177:OCY262178 OMU262177:OMU262178 OWQ262177:OWQ262178 PGM262177:PGM262178 PQI262177:PQI262178 QAE262177:QAE262178 QKA262177:QKA262178 QTW262177:QTW262178 RDS262177:RDS262178 RNO262177:RNO262178 RXK262177:RXK262178 SHG262177:SHG262178 SRC262177:SRC262178 TAY262177:TAY262178 TKU262177:TKU262178 TUQ262177:TUQ262178 UEM262177:UEM262178 UOI262177:UOI262178 UYE262177:UYE262178 VIA262177:VIA262178 VRW262177:VRW262178 WBS262177:WBS262178 WLO262177:WLO262178 WVK262177:WVK262178 C327713:C327714 IY327713:IY327714 SU327713:SU327714 ACQ327713:ACQ327714 AMM327713:AMM327714 AWI327713:AWI327714 BGE327713:BGE327714 BQA327713:BQA327714 BZW327713:BZW327714 CJS327713:CJS327714 CTO327713:CTO327714 DDK327713:DDK327714 DNG327713:DNG327714 DXC327713:DXC327714 EGY327713:EGY327714 EQU327713:EQU327714 FAQ327713:FAQ327714 FKM327713:FKM327714 FUI327713:FUI327714 GEE327713:GEE327714 GOA327713:GOA327714 GXW327713:GXW327714 HHS327713:HHS327714 HRO327713:HRO327714 IBK327713:IBK327714 ILG327713:ILG327714 IVC327713:IVC327714 JEY327713:JEY327714 JOU327713:JOU327714 JYQ327713:JYQ327714 KIM327713:KIM327714 KSI327713:KSI327714 LCE327713:LCE327714 LMA327713:LMA327714 LVW327713:LVW327714 MFS327713:MFS327714 MPO327713:MPO327714 MZK327713:MZK327714 NJG327713:NJG327714 NTC327713:NTC327714 OCY327713:OCY327714 OMU327713:OMU327714 OWQ327713:OWQ327714 PGM327713:PGM327714 PQI327713:PQI327714 QAE327713:QAE327714 QKA327713:QKA327714 QTW327713:QTW327714 RDS327713:RDS327714 RNO327713:RNO327714 RXK327713:RXK327714 SHG327713:SHG327714 SRC327713:SRC327714 TAY327713:TAY327714 TKU327713:TKU327714 TUQ327713:TUQ327714 UEM327713:UEM327714 UOI327713:UOI327714 UYE327713:UYE327714 VIA327713:VIA327714 VRW327713:VRW327714 WBS327713:WBS327714 WLO327713:WLO327714 WVK327713:WVK327714 C393249:C393250 IY393249:IY393250 SU393249:SU393250 ACQ393249:ACQ393250 AMM393249:AMM393250 AWI393249:AWI393250 BGE393249:BGE393250 BQA393249:BQA393250 BZW393249:BZW393250 CJS393249:CJS393250 CTO393249:CTO393250 DDK393249:DDK393250 DNG393249:DNG393250 DXC393249:DXC393250 EGY393249:EGY393250 EQU393249:EQU393250 FAQ393249:FAQ393250 FKM393249:FKM393250 FUI393249:FUI393250 GEE393249:GEE393250 GOA393249:GOA393250 GXW393249:GXW393250 HHS393249:HHS393250 HRO393249:HRO393250 IBK393249:IBK393250 ILG393249:ILG393250 IVC393249:IVC393250 JEY393249:JEY393250 JOU393249:JOU393250 JYQ393249:JYQ393250 KIM393249:KIM393250 KSI393249:KSI393250 LCE393249:LCE393250 LMA393249:LMA393250 LVW393249:LVW393250 MFS393249:MFS393250 MPO393249:MPO393250 MZK393249:MZK393250 NJG393249:NJG393250 NTC393249:NTC393250 OCY393249:OCY393250 OMU393249:OMU393250 OWQ393249:OWQ393250 PGM393249:PGM393250 PQI393249:PQI393250 QAE393249:QAE393250 QKA393249:QKA393250 QTW393249:QTW393250 RDS393249:RDS393250 RNO393249:RNO393250 RXK393249:RXK393250 SHG393249:SHG393250 SRC393249:SRC393250 TAY393249:TAY393250 TKU393249:TKU393250 TUQ393249:TUQ393250 UEM393249:UEM393250 UOI393249:UOI393250 UYE393249:UYE393250 VIA393249:VIA393250 VRW393249:VRW393250 WBS393249:WBS393250 WLO393249:WLO393250 WVK393249:WVK393250 C458785:C458786 IY458785:IY458786 SU458785:SU458786 ACQ458785:ACQ458786 AMM458785:AMM458786 AWI458785:AWI458786 BGE458785:BGE458786 BQA458785:BQA458786 BZW458785:BZW458786 CJS458785:CJS458786 CTO458785:CTO458786 DDK458785:DDK458786 DNG458785:DNG458786 DXC458785:DXC458786 EGY458785:EGY458786 EQU458785:EQU458786 FAQ458785:FAQ458786 FKM458785:FKM458786 FUI458785:FUI458786 GEE458785:GEE458786 GOA458785:GOA458786 GXW458785:GXW458786 HHS458785:HHS458786 HRO458785:HRO458786 IBK458785:IBK458786 ILG458785:ILG458786 IVC458785:IVC458786 JEY458785:JEY458786 JOU458785:JOU458786 JYQ458785:JYQ458786 KIM458785:KIM458786 KSI458785:KSI458786 LCE458785:LCE458786 LMA458785:LMA458786 LVW458785:LVW458786 MFS458785:MFS458786 MPO458785:MPO458786 MZK458785:MZK458786 NJG458785:NJG458786 NTC458785:NTC458786 OCY458785:OCY458786 OMU458785:OMU458786 OWQ458785:OWQ458786 PGM458785:PGM458786 PQI458785:PQI458786 QAE458785:QAE458786 QKA458785:QKA458786 QTW458785:QTW458786 RDS458785:RDS458786 RNO458785:RNO458786 RXK458785:RXK458786 SHG458785:SHG458786 SRC458785:SRC458786 TAY458785:TAY458786 TKU458785:TKU458786 TUQ458785:TUQ458786 UEM458785:UEM458786 UOI458785:UOI458786 UYE458785:UYE458786 VIA458785:VIA458786 VRW458785:VRW458786 WBS458785:WBS458786 WLO458785:WLO458786 WVK458785:WVK458786 C524321:C524322 IY524321:IY524322 SU524321:SU524322 ACQ524321:ACQ524322 AMM524321:AMM524322 AWI524321:AWI524322 BGE524321:BGE524322 BQA524321:BQA524322 BZW524321:BZW524322 CJS524321:CJS524322 CTO524321:CTO524322 DDK524321:DDK524322 DNG524321:DNG524322 DXC524321:DXC524322 EGY524321:EGY524322 EQU524321:EQU524322 FAQ524321:FAQ524322 FKM524321:FKM524322 FUI524321:FUI524322 GEE524321:GEE524322 GOA524321:GOA524322 GXW524321:GXW524322 HHS524321:HHS524322 HRO524321:HRO524322 IBK524321:IBK524322 ILG524321:ILG524322 IVC524321:IVC524322 JEY524321:JEY524322 JOU524321:JOU524322 JYQ524321:JYQ524322 KIM524321:KIM524322 KSI524321:KSI524322 LCE524321:LCE524322 LMA524321:LMA524322 LVW524321:LVW524322 MFS524321:MFS524322 MPO524321:MPO524322 MZK524321:MZK524322 NJG524321:NJG524322 NTC524321:NTC524322 OCY524321:OCY524322 OMU524321:OMU524322 OWQ524321:OWQ524322 PGM524321:PGM524322 PQI524321:PQI524322 QAE524321:QAE524322 QKA524321:QKA524322 QTW524321:QTW524322 RDS524321:RDS524322 RNO524321:RNO524322 RXK524321:RXK524322 SHG524321:SHG524322 SRC524321:SRC524322 TAY524321:TAY524322 TKU524321:TKU524322 TUQ524321:TUQ524322 UEM524321:UEM524322 UOI524321:UOI524322 UYE524321:UYE524322 VIA524321:VIA524322 VRW524321:VRW524322 WBS524321:WBS524322 WLO524321:WLO524322 WVK524321:WVK524322 C589857:C589858 IY589857:IY589858 SU589857:SU589858 ACQ589857:ACQ589858 AMM589857:AMM589858 AWI589857:AWI589858 BGE589857:BGE589858 BQA589857:BQA589858 BZW589857:BZW589858 CJS589857:CJS589858 CTO589857:CTO589858 DDK589857:DDK589858 DNG589857:DNG589858 DXC589857:DXC589858 EGY589857:EGY589858 EQU589857:EQU589858 FAQ589857:FAQ589858 FKM589857:FKM589858 FUI589857:FUI589858 GEE589857:GEE589858 GOA589857:GOA589858 GXW589857:GXW589858 HHS589857:HHS589858 HRO589857:HRO589858 IBK589857:IBK589858 ILG589857:ILG589858 IVC589857:IVC589858 JEY589857:JEY589858 JOU589857:JOU589858 JYQ589857:JYQ589858 KIM589857:KIM589858 KSI589857:KSI589858 LCE589857:LCE589858 LMA589857:LMA589858 LVW589857:LVW589858 MFS589857:MFS589858 MPO589857:MPO589858 MZK589857:MZK589858 NJG589857:NJG589858 NTC589857:NTC589858 OCY589857:OCY589858 OMU589857:OMU589858 OWQ589857:OWQ589858 PGM589857:PGM589858 PQI589857:PQI589858 QAE589857:QAE589858 QKA589857:QKA589858 QTW589857:QTW589858 RDS589857:RDS589858 RNO589857:RNO589858 RXK589857:RXK589858 SHG589857:SHG589858 SRC589857:SRC589858 TAY589857:TAY589858 TKU589857:TKU589858 TUQ589857:TUQ589858 UEM589857:UEM589858 UOI589857:UOI589858 UYE589857:UYE589858 VIA589857:VIA589858 VRW589857:VRW589858 WBS589857:WBS589858 WLO589857:WLO589858 WVK589857:WVK589858 C655393:C655394 IY655393:IY655394 SU655393:SU655394 ACQ655393:ACQ655394 AMM655393:AMM655394 AWI655393:AWI655394 BGE655393:BGE655394 BQA655393:BQA655394 BZW655393:BZW655394 CJS655393:CJS655394 CTO655393:CTO655394 DDK655393:DDK655394 DNG655393:DNG655394 DXC655393:DXC655394 EGY655393:EGY655394 EQU655393:EQU655394 FAQ655393:FAQ655394 FKM655393:FKM655394 FUI655393:FUI655394 GEE655393:GEE655394 GOA655393:GOA655394 GXW655393:GXW655394 HHS655393:HHS655394 HRO655393:HRO655394 IBK655393:IBK655394 ILG655393:ILG655394 IVC655393:IVC655394 JEY655393:JEY655394 JOU655393:JOU655394 JYQ655393:JYQ655394 KIM655393:KIM655394 KSI655393:KSI655394 LCE655393:LCE655394 LMA655393:LMA655394 LVW655393:LVW655394 MFS655393:MFS655394 MPO655393:MPO655394 MZK655393:MZK655394 NJG655393:NJG655394 NTC655393:NTC655394 OCY655393:OCY655394 OMU655393:OMU655394 OWQ655393:OWQ655394 PGM655393:PGM655394 PQI655393:PQI655394 QAE655393:QAE655394 QKA655393:QKA655394 QTW655393:QTW655394 RDS655393:RDS655394 RNO655393:RNO655394 RXK655393:RXK655394 SHG655393:SHG655394 SRC655393:SRC655394 TAY655393:TAY655394 TKU655393:TKU655394 TUQ655393:TUQ655394 UEM655393:UEM655394 UOI655393:UOI655394 UYE655393:UYE655394 VIA655393:VIA655394 VRW655393:VRW655394 WBS655393:WBS655394 WLO655393:WLO655394 WVK655393:WVK655394 C720929:C720930 IY720929:IY720930 SU720929:SU720930 ACQ720929:ACQ720930 AMM720929:AMM720930 AWI720929:AWI720930 BGE720929:BGE720930 BQA720929:BQA720930 BZW720929:BZW720930 CJS720929:CJS720930 CTO720929:CTO720930 DDK720929:DDK720930 DNG720929:DNG720930 DXC720929:DXC720930 EGY720929:EGY720930 EQU720929:EQU720930 FAQ720929:FAQ720930 FKM720929:FKM720930 FUI720929:FUI720930 GEE720929:GEE720930 GOA720929:GOA720930 GXW720929:GXW720930 HHS720929:HHS720930 HRO720929:HRO720930 IBK720929:IBK720930 ILG720929:ILG720930 IVC720929:IVC720930 JEY720929:JEY720930 JOU720929:JOU720930 JYQ720929:JYQ720930 KIM720929:KIM720930 KSI720929:KSI720930 LCE720929:LCE720930 LMA720929:LMA720930 LVW720929:LVW720930 MFS720929:MFS720930 MPO720929:MPO720930 MZK720929:MZK720930 NJG720929:NJG720930 NTC720929:NTC720930 OCY720929:OCY720930 OMU720929:OMU720930 OWQ720929:OWQ720930 PGM720929:PGM720930 PQI720929:PQI720930 QAE720929:QAE720930 QKA720929:QKA720930 QTW720929:QTW720930 RDS720929:RDS720930 RNO720929:RNO720930 RXK720929:RXK720930 SHG720929:SHG720930 SRC720929:SRC720930 TAY720929:TAY720930 TKU720929:TKU720930 TUQ720929:TUQ720930 UEM720929:UEM720930 UOI720929:UOI720930 UYE720929:UYE720930 VIA720929:VIA720930 VRW720929:VRW720930 WBS720929:WBS720930 WLO720929:WLO720930 WVK720929:WVK720930 C786465:C786466 IY786465:IY786466 SU786465:SU786466 ACQ786465:ACQ786466 AMM786465:AMM786466 AWI786465:AWI786466 BGE786465:BGE786466 BQA786465:BQA786466 BZW786465:BZW786466 CJS786465:CJS786466 CTO786465:CTO786466 DDK786465:DDK786466 DNG786465:DNG786466 DXC786465:DXC786466 EGY786465:EGY786466 EQU786465:EQU786466 FAQ786465:FAQ786466 FKM786465:FKM786466 FUI786465:FUI786466 GEE786465:GEE786466 GOA786465:GOA786466 GXW786465:GXW786466 HHS786465:HHS786466 HRO786465:HRO786466 IBK786465:IBK786466 ILG786465:ILG786466 IVC786465:IVC786466 JEY786465:JEY786466 JOU786465:JOU786466 JYQ786465:JYQ786466 KIM786465:KIM786466 KSI786465:KSI786466 LCE786465:LCE786466 LMA786465:LMA786466 LVW786465:LVW786466 MFS786465:MFS786466 MPO786465:MPO786466 MZK786465:MZK786466 NJG786465:NJG786466 NTC786465:NTC786466 OCY786465:OCY786466 OMU786465:OMU786466 OWQ786465:OWQ786466 PGM786465:PGM786466 PQI786465:PQI786466 QAE786465:QAE786466 QKA786465:QKA786466 QTW786465:QTW786466 RDS786465:RDS786466 RNO786465:RNO786466 RXK786465:RXK786466 SHG786465:SHG786466 SRC786465:SRC786466 TAY786465:TAY786466 TKU786465:TKU786466 TUQ786465:TUQ786466 UEM786465:UEM786466 UOI786465:UOI786466 UYE786465:UYE786466 VIA786465:VIA786466 VRW786465:VRW786466 WBS786465:WBS786466 WLO786465:WLO786466 WVK786465:WVK786466 C852001:C852002 IY852001:IY852002 SU852001:SU852002 ACQ852001:ACQ852002 AMM852001:AMM852002 AWI852001:AWI852002 BGE852001:BGE852002 BQA852001:BQA852002 BZW852001:BZW852002 CJS852001:CJS852002 CTO852001:CTO852002 DDK852001:DDK852002 DNG852001:DNG852002 DXC852001:DXC852002 EGY852001:EGY852002 EQU852001:EQU852002 FAQ852001:FAQ852002 FKM852001:FKM852002 FUI852001:FUI852002 GEE852001:GEE852002 GOA852001:GOA852002 GXW852001:GXW852002 HHS852001:HHS852002 HRO852001:HRO852002 IBK852001:IBK852002 ILG852001:ILG852002 IVC852001:IVC852002 JEY852001:JEY852002 JOU852001:JOU852002 JYQ852001:JYQ852002 KIM852001:KIM852002 KSI852001:KSI852002 LCE852001:LCE852002 LMA852001:LMA852002 LVW852001:LVW852002 MFS852001:MFS852002 MPO852001:MPO852002 MZK852001:MZK852002 NJG852001:NJG852002 NTC852001:NTC852002 OCY852001:OCY852002 OMU852001:OMU852002 OWQ852001:OWQ852002 PGM852001:PGM852002 PQI852001:PQI852002 QAE852001:QAE852002 QKA852001:QKA852002 QTW852001:QTW852002 RDS852001:RDS852002 RNO852001:RNO852002 RXK852001:RXK852002 SHG852001:SHG852002 SRC852001:SRC852002 TAY852001:TAY852002 TKU852001:TKU852002 TUQ852001:TUQ852002 UEM852001:UEM852002 UOI852001:UOI852002 UYE852001:UYE852002 VIA852001:VIA852002 VRW852001:VRW852002 WBS852001:WBS852002 WLO852001:WLO852002 WVK852001:WVK852002 C917537:C917538 IY917537:IY917538 SU917537:SU917538 ACQ917537:ACQ917538 AMM917537:AMM917538 AWI917537:AWI917538 BGE917537:BGE917538 BQA917537:BQA917538 BZW917537:BZW917538 CJS917537:CJS917538 CTO917537:CTO917538 DDK917537:DDK917538 DNG917537:DNG917538 DXC917537:DXC917538 EGY917537:EGY917538 EQU917537:EQU917538 FAQ917537:FAQ917538 FKM917537:FKM917538 FUI917537:FUI917538 GEE917537:GEE917538 GOA917537:GOA917538 GXW917537:GXW917538 HHS917537:HHS917538 HRO917537:HRO917538 IBK917537:IBK917538 ILG917537:ILG917538 IVC917537:IVC917538 JEY917537:JEY917538 JOU917537:JOU917538 JYQ917537:JYQ917538 KIM917537:KIM917538 KSI917537:KSI917538 LCE917537:LCE917538 LMA917537:LMA917538 LVW917537:LVW917538 MFS917537:MFS917538 MPO917537:MPO917538 MZK917537:MZK917538 NJG917537:NJG917538 NTC917537:NTC917538 OCY917537:OCY917538 OMU917537:OMU917538 OWQ917537:OWQ917538 PGM917537:PGM917538 PQI917537:PQI917538 QAE917537:QAE917538 QKA917537:QKA917538 QTW917537:QTW917538 RDS917537:RDS917538 RNO917537:RNO917538 RXK917537:RXK917538 SHG917537:SHG917538 SRC917537:SRC917538 TAY917537:TAY917538 TKU917537:TKU917538 TUQ917537:TUQ917538 UEM917537:UEM917538 UOI917537:UOI917538 UYE917537:UYE917538 VIA917537:VIA917538 VRW917537:VRW917538 WBS917537:WBS917538 WLO917537:WLO917538 WVK917537:WVK917538 C983073:C983074 IY983073:IY983074 SU983073:SU983074 ACQ983073:ACQ983074 AMM983073:AMM983074 AWI983073:AWI983074 BGE983073:BGE983074 BQA983073:BQA983074 BZW983073:BZW983074 CJS983073:CJS983074 CTO983073:CTO983074 DDK983073:DDK983074 DNG983073:DNG983074 DXC983073:DXC983074 EGY983073:EGY983074 EQU983073:EQU983074 FAQ983073:FAQ983074 FKM983073:FKM983074 FUI983073:FUI983074 GEE983073:GEE983074 GOA983073:GOA983074 GXW983073:GXW983074 HHS983073:HHS983074 HRO983073:HRO983074 IBK983073:IBK983074 ILG983073:ILG983074 IVC983073:IVC983074 JEY983073:JEY983074 JOU983073:JOU983074 JYQ983073:JYQ983074 KIM983073:KIM983074 KSI983073:KSI983074 LCE983073:LCE983074 LMA983073:LMA983074 LVW983073:LVW983074 MFS983073:MFS983074 MPO983073:MPO983074 MZK983073:MZK983074 NJG983073:NJG983074 NTC983073:NTC983074 OCY983073:OCY983074 OMU983073:OMU983074 OWQ983073:OWQ983074 PGM983073:PGM983074 PQI983073:PQI983074 QAE983073:QAE983074 QKA983073:QKA983074 QTW983073:QTW983074 RDS983073:RDS983074 RNO983073:RNO983074 RXK983073:RXK983074 SHG983073:SHG983074 SRC983073:SRC983074 TAY983073:TAY983074 TKU983073:TKU983074 TUQ983073:TUQ983074 UEM983073:UEM983074 UOI983073:UOI983074 UYE983073:UYE983074 VIA983073:VIA983074 VRW983073:VRW983074 WBS983073:WBS983074 WLO983073:WLO983074 WVK983073:WVK983074" xr:uid="{AE4B3E0A-3903-40C3-A649-652E1B091448}">
      <formula1>-999999999999</formula1>
      <formula2>999999999999</formula2>
    </dataValidation>
    <dataValidation type="whole" allowBlank="1" showInputMessage="1" showErrorMessage="1" errorTitle="ERRORE NEL DATO IMMESSO" error="INSERIRE SOLO NUMERI INTERI" sqref="C33:C39 IY33:IY39 SU33:SU39 ACQ33:ACQ39 AMM33:AMM39 AWI33:AWI39 BGE33:BGE39 BQA33:BQA39 BZW33:BZW39 CJS33:CJS39 CTO33:CTO39 DDK33:DDK39 DNG33:DNG39 DXC33:DXC39 EGY33:EGY39 EQU33:EQU39 FAQ33:FAQ39 FKM33:FKM39 FUI33:FUI39 GEE33:GEE39 GOA33:GOA39 GXW33:GXW39 HHS33:HHS39 HRO33:HRO39 IBK33:IBK39 ILG33:ILG39 IVC33:IVC39 JEY33:JEY39 JOU33:JOU39 JYQ33:JYQ39 KIM33:KIM39 KSI33:KSI39 LCE33:LCE39 LMA33:LMA39 LVW33:LVW39 MFS33:MFS39 MPO33:MPO39 MZK33:MZK39 NJG33:NJG39 NTC33:NTC39 OCY33:OCY39 OMU33:OMU39 OWQ33:OWQ39 PGM33:PGM39 PQI33:PQI39 QAE33:QAE39 QKA33:QKA39 QTW33:QTW39 RDS33:RDS39 RNO33:RNO39 RXK33:RXK39 SHG33:SHG39 SRC33:SRC39 TAY33:TAY39 TKU33:TKU39 TUQ33:TUQ39 UEM33:UEM39 UOI33:UOI39 UYE33:UYE39 VIA33:VIA39 VRW33:VRW39 WBS33:WBS39 WLO33:WLO39 WVK33:WVK39 C65562:C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C131098:C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C196634:C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C262170:C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C327706:C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C393242:C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C458778:C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C524314:C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C589850:C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C655386:C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C720922:C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C786458:C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C851994:C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C917530:C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C983066:C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983066:WVK983072 C9:C16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65540:C65546 IY65540:IY65546 SU65540:SU65546 ACQ65540:ACQ65546 AMM65540:AMM65546 AWI65540:AWI65546 BGE65540:BGE65546 BQA65540:BQA65546 BZW65540:BZW65546 CJS65540:CJS65546 CTO65540:CTO65546 DDK65540:DDK65546 DNG65540:DNG65546 DXC65540:DXC65546 EGY65540:EGY65546 EQU65540:EQU65546 FAQ65540:FAQ65546 FKM65540:FKM65546 FUI65540:FUI65546 GEE65540:GEE65546 GOA65540:GOA65546 GXW65540:GXW65546 HHS65540:HHS65546 HRO65540:HRO65546 IBK65540:IBK65546 ILG65540:ILG65546 IVC65540:IVC65546 JEY65540:JEY65546 JOU65540:JOU65546 JYQ65540:JYQ65546 KIM65540:KIM65546 KSI65540:KSI65546 LCE65540:LCE65546 LMA65540:LMA65546 LVW65540:LVW65546 MFS65540:MFS65546 MPO65540:MPO65546 MZK65540:MZK65546 NJG65540:NJG65546 NTC65540:NTC65546 OCY65540:OCY65546 OMU65540:OMU65546 OWQ65540:OWQ65546 PGM65540:PGM65546 PQI65540:PQI65546 QAE65540:QAE65546 QKA65540:QKA65546 QTW65540:QTW65546 RDS65540:RDS65546 RNO65540:RNO65546 RXK65540:RXK65546 SHG65540:SHG65546 SRC65540:SRC65546 TAY65540:TAY65546 TKU65540:TKU65546 TUQ65540:TUQ65546 UEM65540:UEM65546 UOI65540:UOI65546 UYE65540:UYE65546 VIA65540:VIA65546 VRW65540:VRW65546 WBS65540:WBS65546 WLO65540:WLO65546 WVK65540:WVK65546 C131076:C131082 IY131076:IY131082 SU131076:SU131082 ACQ131076:ACQ131082 AMM131076:AMM131082 AWI131076:AWI131082 BGE131076:BGE131082 BQA131076:BQA131082 BZW131076:BZW131082 CJS131076:CJS131082 CTO131076:CTO131082 DDK131076:DDK131082 DNG131076:DNG131082 DXC131076:DXC131082 EGY131076:EGY131082 EQU131076:EQU131082 FAQ131076:FAQ131082 FKM131076:FKM131082 FUI131076:FUI131082 GEE131076:GEE131082 GOA131076:GOA131082 GXW131076:GXW131082 HHS131076:HHS131082 HRO131076:HRO131082 IBK131076:IBK131082 ILG131076:ILG131082 IVC131076:IVC131082 JEY131076:JEY131082 JOU131076:JOU131082 JYQ131076:JYQ131082 KIM131076:KIM131082 KSI131076:KSI131082 LCE131076:LCE131082 LMA131076:LMA131082 LVW131076:LVW131082 MFS131076:MFS131082 MPO131076:MPO131082 MZK131076:MZK131082 NJG131076:NJG131082 NTC131076:NTC131082 OCY131076:OCY131082 OMU131076:OMU131082 OWQ131076:OWQ131082 PGM131076:PGM131082 PQI131076:PQI131082 QAE131076:QAE131082 QKA131076:QKA131082 QTW131076:QTW131082 RDS131076:RDS131082 RNO131076:RNO131082 RXK131076:RXK131082 SHG131076:SHG131082 SRC131076:SRC131082 TAY131076:TAY131082 TKU131076:TKU131082 TUQ131076:TUQ131082 UEM131076:UEM131082 UOI131076:UOI131082 UYE131076:UYE131082 VIA131076:VIA131082 VRW131076:VRW131082 WBS131076:WBS131082 WLO131076:WLO131082 WVK131076:WVK131082 C196612:C196618 IY196612:IY196618 SU196612:SU196618 ACQ196612:ACQ196618 AMM196612:AMM196618 AWI196612:AWI196618 BGE196612:BGE196618 BQA196612:BQA196618 BZW196612:BZW196618 CJS196612:CJS196618 CTO196612:CTO196618 DDK196612:DDK196618 DNG196612:DNG196618 DXC196612:DXC196618 EGY196612:EGY196618 EQU196612:EQU196618 FAQ196612:FAQ196618 FKM196612:FKM196618 FUI196612:FUI196618 GEE196612:GEE196618 GOA196612:GOA196618 GXW196612:GXW196618 HHS196612:HHS196618 HRO196612:HRO196618 IBK196612:IBK196618 ILG196612:ILG196618 IVC196612:IVC196618 JEY196612:JEY196618 JOU196612:JOU196618 JYQ196612:JYQ196618 KIM196612:KIM196618 KSI196612:KSI196618 LCE196612:LCE196618 LMA196612:LMA196618 LVW196612:LVW196618 MFS196612:MFS196618 MPO196612:MPO196618 MZK196612:MZK196618 NJG196612:NJG196618 NTC196612:NTC196618 OCY196612:OCY196618 OMU196612:OMU196618 OWQ196612:OWQ196618 PGM196612:PGM196618 PQI196612:PQI196618 QAE196612:QAE196618 QKA196612:QKA196618 QTW196612:QTW196618 RDS196612:RDS196618 RNO196612:RNO196618 RXK196612:RXK196618 SHG196612:SHG196618 SRC196612:SRC196618 TAY196612:TAY196618 TKU196612:TKU196618 TUQ196612:TUQ196618 UEM196612:UEM196618 UOI196612:UOI196618 UYE196612:UYE196618 VIA196612:VIA196618 VRW196612:VRW196618 WBS196612:WBS196618 WLO196612:WLO196618 WVK196612:WVK196618 C262148:C262154 IY262148:IY262154 SU262148:SU262154 ACQ262148:ACQ262154 AMM262148:AMM262154 AWI262148:AWI262154 BGE262148:BGE262154 BQA262148:BQA262154 BZW262148:BZW262154 CJS262148:CJS262154 CTO262148:CTO262154 DDK262148:DDK262154 DNG262148:DNG262154 DXC262148:DXC262154 EGY262148:EGY262154 EQU262148:EQU262154 FAQ262148:FAQ262154 FKM262148:FKM262154 FUI262148:FUI262154 GEE262148:GEE262154 GOA262148:GOA262154 GXW262148:GXW262154 HHS262148:HHS262154 HRO262148:HRO262154 IBK262148:IBK262154 ILG262148:ILG262154 IVC262148:IVC262154 JEY262148:JEY262154 JOU262148:JOU262154 JYQ262148:JYQ262154 KIM262148:KIM262154 KSI262148:KSI262154 LCE262148:LCE262154 LMA262148:LMA262154 LVW262148:LVW262154 MFS262148:MFS262154 MPO262148:MPO262154 MZK262148:MZK262154 NJG262148:NJG262154 NTC262148:NTC262154 OCY262148:OCY262154 OMU262148:OMU262154 OWQ262148:OWQ262154 PGM262148:PGM262154 PQI262148:PQI262154 QAE262148:QAE262154 QKA262148:QKA262154 QTW262148:QTW262154 RDS262148:RDS262154 RNO262148:RNO262154 RXK262148:RXK262154 SHG262148:SHG262154 SRC262148:SRC262154 TAY262148:TAY262154 TKU262148:TKU262154 TUQ262148:TUQ262154 UEM262148:UEM262154 UOI262148:UOI262154 UYE262148:UYE262154 VIA262148:VIA262154 VRW262148:VRW262154 WBS262148:WBS262154 WLO262148:WLO262154 WVK262148:WVK262154 C327684:C327690 IY327684:IY327690 SU327684:SU327690 ACQ327684:ACQ327690 AMM327684:AMM327690 AWI327684:AWI327690 BGE327684:BGE327690 BQA327684:BQA327690 BZW327684:BZW327690 CJS327684:CJS327690 CTO327684:CTO327690 DDK327684:DDK327690 DNG327684:DNG327690 DXC327684:DXC327690 EGY327684:EGY327690 EQU327684:EQU327690 FAQ327684:FAQ327690 FKM327684:FKM327690 FUI327684:FUI327690 GEE327684:GEE327690 GOA327684:GOA327690 GXW327684:GXW327690 HHS327684:HHS327690 HRO327684:HRO327690 IBK327684:IBK327690 ILG327684:ILG327690 IVC327684:IVC327690 JEY327684:JEY327690 JOU327684:JOU327690 JYQ327684:JYQ327690 KIM327684:KIM327690 KSI327684:KSI327690 LCE327684:LCE327690 LMA327684:LMA327690 LVW327684:LVW327690 MFS327684:MFS327690 MPO327684:MPO327690 MZK327684:MZK327690 NJG327684:NJG327690 NTC327684:NTC327690 OCY327684:OCY327690 OMU327684:OMU327690 OWQ327684:OWQ327690 PGM327684:PGM327690 PQI327684:PQI327690 QAE327684:QAE327690 QKA327684:QKA327690 QTW327684:QTW327690 RDS327684:RDS327690 RNO327684:RNO327690 RXK327684:RXK327690 SHG327684:SHG327690 SRC327684:SRC327690 TAY327684:TAY327690 TKU327684:TKU327690 TUQ327684:TUQ327690 UEM327684:UEM327690 UOI327684:UOI327690 UYE327684:UYE327690 VIA327684:VIA327690 VRW327684:VRW327690 WBS327684:WBS327690 WLO327684:WLO327690 WVK327684:WVK327690 C393220:C393226 IY393220:IY393226 SU393220:SU393226 ACQ393220:ACQ393226 AMM393220:AMM393226 AWI393220:AWI393226 BGE393220:BGE393226 BQA393220:BQA393226 BZW393220:BZW393226 CJS393220:CJS393226 CTO393220:CTO393226 DDK393220:DDK393226 DNG393220:DNG393226 DXC393220:DXC393226 EGY393220:EGY393226 EQU393220:EQU393226 FAQ393220:FAQ393226 FKM393220:FKM393226 FUI393220:FUI393226 GEE393220:GEE393226 GOA393220:GOA393226 GXW393220:GXW393226 HHS393220:HHS393226 HRO393220:HRO393226 IBK393220:IBK393226 ILG393220:ILG393226 IVC393220:IVC393226 JEY393220:JEY393226 JOU393220:JOU393226 JYQ393220:JYQ393226 KIM393220:KIM393226 KSI393220:KSI393226 LCE393220:LCE393226 LMA393220:LMA393226 LVW393220:LVW393226 MFS393220:MFS393226 MPO393220:MPO393226 MZK393220:MZK393226 NJG393220:NJG393226 NTC393220:NTC393226 OCY393220:OCY393226 OMU393220:OMU393226 OWQ393220:OWQ393226 PGM393220:PGM393226 PQI393220:PQI393226 QAE393220:QAE393226 QKA393220:QKA393226 QTW393220:QTW393226 RDS393220:RDS393226 RNO393220:RNO393226 RXK393220:RXK393226 SHG393220:SHG393226 SRC393220:SRC393226 TAY393220:TAY393226 TKU393220:TKU393226 TUQ393220:TUQ393226 UEM393220:UEM393226 UOI393220:UOI393226 UYE393220:UYE393226 VIA393220:VIA393226 VRW393220:VRW393226 WBS393220:WBS393226 WLO393220:WLO393226 WVK393220:WVK393226 C458756:C458762 IY458756:IY458762 SU458756:SU458762 ACQ458756:ACQ458762 AMM458756:AMM458762 AWI458756:AWI458762 BGE458756:BGE458762 BQA458756:BQA458762 BZW458756:BZW458762 CJS458756:CJS458762 CTO458756:CTO458762 DDK458756:DDK458762 DNG458756:DNG458762 DXC458756:DXC458762 EGY458756:EGY458762 EQU458756:EQU458762 FAQ458756:FAQ458762 FKM458756:FKM458762 FUI458756:FUI458762 GEE458756:GEE458762 GOA458756:GOA458762 GXW458756:GXW458762 HHS458756:HHS458762 HRO458756:HRO458762 IBK458756:IBK458762 ILG458756:ILG458762 IVC458756:IVC458762 JEY458756:JEY458762 JOU458756:JOU458762 JYQ458756:JYQ458762 KIM458756:KIM458762 KSI458756:KSI458762 LCE458756:LCE458762 LMA458756:LMA458762 LVW458756:LVW458762 MFS458756:MFS458762 MPO458756:MPO458762 MZK458756:MZK458762 NJG458756:NJG458762 NTC458756:NTC458762 OCY458756:OCY458762 OMU458756:OMU458762 OWQ458756:OWQ458762 PGM458756:PGM458762 PQI458756:PQI458762 QAE458756:QAE458762 QKA458756:QKA458762 QTW458756:QTW458762 RDS458756:RDS458762 RNO458756:RNO458762 RXK458756:RXK458762 SHG458756:SHG458762 SRC458756:SRC458762 TAY458756:TAY458762 TKU458756:TKU458762 TUQ458756:TUQ458762 UEM458756:UEM458762 UOI458756:UOI458762 UYE458756:UYE458762 VIA458756:VIA458762 VRW458756:VRW458762 WBS458756:WBS458762 WLO458756:WLO458762 WVK458756:WVK458762 C524292:C524298 IY524292:IY524298 SU524292:SU524298 ACQ524292:ACQ524298 AMM524292:AMM524298 AWI524292:AWI524298 BGE524292:BGE524298 BQA524292:BQA524298 BZW524292:BZW524298 CJS524292:CJS524298 CTO524292:CTO524298 DDK524292:DDK524298 DNG524292:DNG524298 DXC524292:DXC524298 EGY524292:EGY524298 EQU524292:EQU524298 FAQ524292:FAQ524298 FKM524292:FKM524298 FUI524292:FUI524298 GEE524292:GEE524298 GOA524292:GOA524298 GXW524292:GXW524298 HHS524292:HHS524298 HRO524292:HRO524298 IBK524292:IBK524298 ILG524292:ILG524298 IVC524292:IVC524298 JEY524292:JEY524298 JOU524292:JOU524298 JYQ524292:JYQ524298 KIM524292:KIM524298 KSI524292:KSI524298 LCE524292:LCE524298 LMA524292:LMA524298 LVW524292:LVW524298 MFS524292:MFS524298 MPO524292:MPO524298 MZK524292:MZK524298 NJG524292:NJG524298 NTC524292:NTC524298 OCY524292:OCY524298 OMU524292:OMU524298 OWQ524292:OWQ524298 PGM524292:PGM524298 PQI524292:PQI524298 QAE524292:QAE524298 QKA524292:QKA524298 QTW524292:QTW524298 RDS524292:RDS524298 RNO524292:RNO524298 RXK524292:RXK524298 SHG524292:SHG524298 SRC524292:SRC524298 TAY524292:TAY524298 TKU524292:TKU524298 TUQ524292:TUQ524298 UEM524292:UEM524298 UOI524292:UOI524298 UYE524292:UYE524298 VIA524292:VIA524298 VRW524292:VRW524298 WBS524292:WBS524298 WLO524292:WLO524298 WVK524292:WVK524298 C589828:C589834 IY589828:IY589834 SU589828:SU589834 ACQ589828:ACQ589834 AMM589828:AMM589834 AWI589828:AWI589834 BGE589828:BGE589834 BQA589828:BQA589834 BZW589828:BZW589834 CJS589828:CJS589834 CTO589828:CTO589834 DDK589828:DDK589834 DNG589828:DNG589834 DXC589828:DXC589834 EGY589828:EGY589834 EQU589828:EQU589834 FAQ589828:FAQ589834 FKM589828:FKM589834 FUI589828:FUI589834 GEE589828:GEE589834 GOA589828:GOA589834 GXW589828:GXW589834 HHS589828:HHS589834 HRO589828:HRO589834 IBK589828:IBK589834 ILG589828:ILG589834 IVC589828:IVC589834 JEY589828:JEY589834 JOU589828:JOU589834 JYQ589828:JYQ589834 KIM589828:KIM589834 KSI589828:KSI589834 LCE589828:LCE589834 LMA589828:LMA589834 LVW589828:LVW589834 MFS589828:MFS589834 MPO589828:MPO589834 MZK589828:MZK589834 NJG589828:NJG589834 NTC589828:NTC589834 OCY589828:OCY589834 OMU589828:OMU589834 OWQ589828:OWQ589834 PGM589828:PGM589834 PQI589828:PQI589834 QAE589828:QAE589834 QKA589828:QKA589834 QTW589828:QTW589834 RDS589828:RDS589834 RNO589828:RNO589834 RXK589828:RXK589834 SHG589828:SHG589834 SRC589828:SRC589834 TAY589828:TAY589834 TKU589828:TKU589834 TUQ589828:TUQ589834 UEM589828:UEM589834 UOI589828:UOI589834 UYE589828:UYE589834 VIA589828:VIA589834 VRW589828:VRW589834 WBS589828:WBS589834 WLO589828:WLO589834 WVK589828:WVK589834 C655364:C655370 IY655364:IY655370 SU655364:SU655370 ACQ655364:ACQ655370 AMM655364:AMM655370 AWI655364:AWI655370 BGE655364:BGE655370 BQA655364:BQA655370 BZW655364:BZW655370 CJS655364:CJS655370 CTO655364:CTO655370 DDK655364:DDK655370 DNG655364:DNG655370 DXC655364:DXC655370 EGY655364:EGY655370 EQU655364:EQU655370 FAQ655364:FAQ655370 FKM655364:FKM655370 FUI655364:FUI655370 GEE655364:GEE655370 GOA655364:GOA655370 GXW655364:GXW655370 HHS655364:HHS655370 HRO655364:HRO655370 IBK655364:IBK655370 ILG655364:ILG655370 IVC655364:IVC655370 JEY655364:JEY655370 JOU655364:JOU655370 JYQ655364:JYQ655370 KIM655364:KIM655370 KSI655364:KSI655370 LCE655364:LCE655370 LMA655364:LMA655370 LVW655364:LVW655370 MFS655364:MFS655370 MPO655364:MPO655370 MZK655364:MZK655370 NJG655364:NJG655370 NTC655364:NTC655370 OCY655364:OCY655370 OMU655364:OMU655370 OWQ655364:OWQ655370 PGM655364:PGM655370 PQI655364:PQI655370 QAE655364:QAE655370 QKA655364:QKA655370 QTW655364:QTW655370 RDS655364:RDS655370 RNO655364:RNO655370 RXK655364:RXK655370 SHG655364:SHG655370 SRC655364:SRC655370 TAY655364:TAY655370 TKU655364:TKU655370 TUQ655364:TUQ655370 UEM655364:UEM655370 UOI655364:UOI655370 UYE655364:UYE655370 VIA655364:VIA655370 VRW655364:VRW655370 WBS655364:WBS655370 WLO655364:WLO655370 WVK655364:WVK655370 C720900:C720906 IY720900:IY720906 SU720900:SU720906 ACQ720900:ACQ720906 AMM720900:AMM720906 AWI720900:AWI720906 BGE720900:BGE720906 BQA720900:BQA720906 BZW720900:BZW720906 CJS720900:CJS720906 CTO720900:CTO720906 DDK720900:DDK720906 DNG720900:DNG720906 DXC720900:DXC720906 EGY720900:EGY720906 EQU720900:EQU720906 FAQ720900:FAQ720906 FKM720900:FKM720906 FUI720900:FUI720906 GEE720900:GEE720906 GOA720900:GOA720906 GXW720900:GXW720906 HHS720900:HHS720906 HRO720900:HRO720906 IBK720900:IBK720906 ILG720900:ILG720906 IVC720900:IVC720906 JEY720900:JEY720906 JOU720900:JOU720906 JYQ720900:JYQ720906 KIM720900:KIM720906 KSI720900:KSI720906 LCE720900:LCE720906 LMA720900:LMA720906 LVW720900:LVW720906 MFS720900:MFS720906 MPO720900:MPO720906 MZK720900:MZK720906 NJG720900:NJG720906 NTC720900:NTC720906 OCY720900:OCY720906 OMU720900:OMU720906 OWQ720900:OWQ720906 PGM720900:PGM720906 PQI720900:PQI720906 QAE720900:QAE720906 QKA720900:QKA720906 QTW720900:QTW720906 RDS720900:RDS720906 RNO720900:RNO720906 RXK720900:RXK720906 SHG720900:SHG720906 SRC720900:SRC720906 TAY720900:TAY720906 TKU720900:TKU720906 TUQ720900:TUQ720906 UEM720900:UEM720906 UOI720900:UOI720906 UYE720900:UYE720906 VIA720900:VIA720906 VRW720900:VRW720906 WBS720900:WBS720906 WLO720900:WLO720906 WVK720900:WVK720906 C786436:C786442 IY786436:IY786442 SU786436:SU786442 ACQ786436:ACQ786442 AMM786436:AMM786442 AWI786436:AWI786442 BGE786436:BGE786442 BQA786436:BQA786442 BZW786436:BZW786442 CJS786436:CJS786442 CTO786436:CTO786442 DDK786436:DDK786442 DNG786436:DNG786442 DXC786436:DXC786442 EGY786436:EGY786442 EQU786436:EQU786442 FAQ786436:FAQ786442 FKM786436:FKM786442 FUI786436:FUI786442 GEE786436:GEE786442 GOA786436:GOA786442 GXW786436:GXW786442 HHS786436:HHS786442 HRO786436:HRO786442 IBK786436:IBK786442 ILG786436:ILG786442 IVC786436:IVC786442 JEY786436:JEY786442 JOU786436:JOU786442 JYQ786436:JYQ786442 KIM786436:KIM786442 KSI786436:KSI786442 LCE786436:LCE786442 LMA786436:LMA786442 LVW786436:LVW786442 MFS786436:MFS786442 MPO786436:MPO786442 MZK786436:MZK786442 NJG786436:NJG786442 NTC786436:NTC786442 OCY786436:OCY786442 OMU786436:OMU786442 OWQ786436:OWQ786442 PGM786436:PGM786442 PQI786436:PQI786442 QAE786436:QAE786442 QKA786436:QKA786442 QTW786436:QTW786442 RDS786436:RDS786442 RNO786436:RNO786442 RXK786436:RXK786442 SHG786436:SHG786442 SRC786436:SRC786442 TAY786436:TAY786442 TKU786436:TKU786442 TUQ786436:TUQ786442 UEM786436:UEM786442 UOI786436:UOI786442 UYE786436:UYE786442 VIA786436:VIA786442 VRW786436:VRW786442 WBS786436:WBS786442 WLO786436:WLO786442 WVK786436:WVK786442 C851972:C851978 IY851972:IY851978 SU851972:SU851978 ACQ851972:ACQ851978 AMM851972:AMM851978 AWI851972:AWI851978 BGE851972:BGE851978 BQA851972:BQA851978 BZW851972:BZW851978 CJS851972:CJS851978 CTO851972:CTO851978 DDK851972:DDK851978 DNG851972:DNG851978 DXC851972:DXC851978 EGY851972:EGY851978 EQU851972:EQU851978 FAQ851972:FAQ851978 FKM851972:FKM851978 FUI851972:FUI851978 GEE851972:GEE851978 GOA851972:GOA851978 GXW851972:GXW851978 HHS851972:HHS851978 HRO851972:HRO851978 IBK851972:IBK851978 ILG851972:ILG851978 IVC851972:IVC851978 JEY851972:JEY851978 JOU851972:JOU851978 JYQ851972:JYQ851978 KIM851972:KIM851978 KSI851972:KSI851978 LCE851972:LCE851978 LMA851972:LMA851978 LVW851972:LVW851978 MFS851972:MFS851978 MPO851972:MPO851978 MZK851972:MZK851978 NJG851972:NJG851978 NTC851972:NTC851978 OCY851972:OCY851978 OMU851972:OMU851978 OWQ851972:OWQ851978 PGM851972:PGM851978 PQI851972:PQI851978 QAE851972:QAE851978 QKA851972:QKA851978 QTW851972:QTW851978 RDS851972:RDS851978 RNO851972:RNO851978 RXK851972:RXK851978 SHG851972:SHG851978 SRC851972:SRC851978 TAY851972:TAY851978 TKU851972:TKU851978 TUQ851972:TUQ851978 UEM851972:UEM851978 UOI851972:UOI851978 UYE851972:UYE851978 VIA851972:VIA851978 VRW851972:VRW851978 WBS851972:WBS851978 WLO851972:WLO851978 WVK851972:WVK851978 C917508:C917514 IY917508:IY917514 SU917508:SU917514 ACQ917508:ACQ917514 AMM917508:AMM917514 AWI917508:AWI917514 BGE917508:BGE917514 BQA917508:BQA917514 BZW917508:BZW917514 CJS917508:CJS917514 CTO917508:CTO917514 DDK917508:DDK917514 DNG917508:DNG917514 DXC917508:DXC917514 EGY917508:EGY917514 EQU917508:EQU917514 FAQ917508:FAQ917514 FKM917508:FKM917514 FUI917508:FUI917514 GEE917508:GEE917514 GOA917508:GOA917514 GXW917508:GXW917514 HHS917508:HHS917514 HRO917508:HRO917514 IBK917508:IBK917514 ILG917508:ILG917514 IVC917508:IVC917514 JEY917508:JEY917514 JOU917508:JOU917514 JYQ917508:JYQ917514 KIM917508:KIM917514 KSI917508:KSI917514 LCE917508:LCE917514 LMA917508:LMA917514 LVW917508:LVW917514 MFS917508:MFS917514 MPO917508:MPO917514 MZK917508:MZK917514 NJG917508:NJG917514 NTC917508:NTC917514 OCY917508:OCY917514 OMU917508:OMU917514 OWQ917508:OWQ917514 PGM917508:PGM917514 PQI917508:PQI917514 QAE917508:QAE917514 QKA917508:QKA917514 QTW917508:QTW917514 RDS917508:RDS917514 RNO917508:RNO917514 RXK917508:RXK917514 SHG917508:SHG917514 SRC917508:SRC917514 TAY917508:TAY917514 TKU917508:TKU917514 TUQ917508:TUQ917514 UEM917508:UEM917514 UOI917508:UOI917514 UYE917508:UYE917514 VIA917508:VIA917514 VRW917508:VRW917514 WBS917508:WBS917514 WLO917508:WLO917514 WVK917508:WVK917514 C983044:C983050 IY983044:IY983050 SU983044:SU983050 ACQ983044:ACQ983050 AMM983044:AMM983050 AWI983044:AWI983050 BGE983044:BGE983050 BQA983044:BQA983050 BZW983044:BZW983050 CJS983044:CJS983050 CTO983044:CTO983050 DDK983044:DDK983050 DNG983044:DNG983050 DXC983044:DXC983050 EGY983044:EGY983050 EQU983044:EQU983050 FAQ983044:FAQ983050 FKM983044:FKM983050 FUI983044:FUI983050 GEE983044:GEE983050 GOA983044:GOA983050 GXW983044:GXW983050 HHS983044:HHS983050 HRO983044:HRO983050 IBK983044:IBK983050 ILG983044:ILG983050 IVC983044:IVC983050 JEY983044:JEY983050 JOU983044:JOU983050 JYQ983044:JYQ983050 KIM983044:KIM983050 KSI983044:KSI983050 LCE983044:LCE983050 LMA983044:LMA983050 LVW983044:LVW983050 MFS983044:MFS983050 MPO983044:MPO983050 MZK983044:MZK983050 NJG983044:NJG983050 NTC983044:NTC983050 OCY983044:OCY983050 OMU983044:OMU983050 OWQ983044:OWQ983050 PGM983044:PGM983050 PQI983044:PQI983050 QAE983044:QAE983050 QKA983044:QKA983050 QTW983044:QTW983050 RDS983044:RDS983050 RNO983044:RNO983050 RXK983044:RXK983050 SHG983044:SHG983050 SRC983044:SRC983050 TAY983044:TAY983050 TKU983044:TKU983050 TUQ983044:TUQ983050 UEM983044:UEM983050 UOI983044:UOI983050 UYE983044:UYE983050 VIA983044:VIA983050 VRW983044:VRW983050 WBS983044:WBS983050 WLO983044:WLO983050 WVK983044:WVK983050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27:C30 IY27:IY30 SU27:SU30 ACQ27:ACQ30 AMM27:AMM30 AWI27:AWI30 BGE27:BGE30 BQA27:BQA30 BZW27:BZW30 CJS27:CJS30 CTO27:CTO30 DDK27:DDK30 DNG27:DNG30 DXC27:DXC30 EGY27:EGY30 EQU27:EQU30 FAQ27:FAQ30 FKM27:FKM30 FUI27:FUI30 GEE27:GEE30 GOA27:GOA30 GXW27:GXW30 HHS27:HHS30 HRO27:HRO30 IBK27:IBK30 ILG27:ILG30 IVC27:IVC30 JEY27:JEY30 JOU27:JOU30 JYQ27:JYQ30 KIM27:KIM30 KSI27:KSI30 LCE27:LCE30 LMA27:LMA30 LVW27:LVW30 MFS27:MFS30 MPO27:MPO30 MZK27:MZK30 NJG27:NJG30 NTC27:NTC30 OCY27:OCY30 OMU27:OMU30 OWQ27:OWQ30 PGM27:PGM30 PQI27:PQI30 QAE27:QAE30 QKA27:QKA30 QTW27:QTW30 RDS27:RDS30 RNO27:RNO30 RXK27:RXK30 SHG27:SHG30 SRC27:SRC30 TAY27:TAY30 TKU27:TKU30 TUQ27:TUQ30 UEM27:UEM30 UOI27:UOI30 UYE27:UYE30 VIA27:VIA30 VRW27:VRW30 WBS27:WBS30 WLO27:WLO30 WVK27:WVK30 C65557:C65559 IY65557:IY65559 SU65557:SU65559 ACQ65557:ACQ65559 AMM65557:AMM65559 AWI65557:AWI65559 BGE65557:BGE65559 BQA65557:BQA65559 BZW65557:BZW65559 CJS65557:CJS65559 CTO65557:CTO65559 DDK65557:DDK65559 DNG65557:DNG65559 DXC65557:DXC65559 EGY65557:EGY65559 EQU65557:EQU65559 FAQ65557:FAQ65559 FKM65557:FKM65559 FUI65557:FUI65559 GEE65557:GEE65559 GOA65557:GOA65559 GXW65557:GXW65559 HHS65557:HHS65559 HRO65557:HRO65559 IBK65557:IBK65559 ILG65557:ILG65559 IVC65557:IVC65559 JEY65557:JEY65559 JOU65557:JOU65559 JYQ65557:JYQ65559 KIM65557:KIM65559 KSI65557:KSI65559 LCE65557:LCE65559 LMA65557:LMA65559 LVW65557:LVW65559 MFS65557:MFS65559 MPO65557:MPO65559 MZK65557:MZK65559 NJG65557:NJG65559 NTC65557:NTC65559 OCY65557:OCY65559 OMU65557:OMU65559 OWQ65557:OWQ65559 PGM65557:PGM65559 PQI65557:PQI65559 QAE65557:QAE65559 QKA65557:QKA65559 QTW65557:QTW65559 RDS65557:RDS65559 RNO65557:RNO65559 RXK65557:RXK65559 SHG65557:SHG65559 SRC65557:SRC65559 TAY65557:TAY65559 TKU65557:TKU65559 TUQ65557:TUQ65559 UEM65557:UEM65559 UOI65557:UOI65559 UYE65557:UYE65559 VIA65557:VIA65559 VRW65557:VRW65559 WBS65557:WBS65559 WLO65557:WLO65559 WVK65557:WVK65559 C131093:C131095 IY131093:IY131095 SU131093:SU131095 ACQ131093:ACQ131095 AMM131093:AMM131095 AWI131093:AWI131095 BGE131093:BGE131095 BQA131093:BQA131095 BZW131093:BZW131095 CJS131093:CJS131095 CTO131093:CTO131095 DDK131093:DDK131095 DNG131093:DNG131095 DXC131093:DXC131095 EGY131093:EGY131095 EQU131093:EQU131095 FAQ131093:FAQ131095 FKM131093:FKM131095 FUI131093:FUI131095 GEE131093:GEE131095 GOA131093:GOA131095 GXW131093:GXW131095 HHS131093:HHS131095 HRO131093:HRO131095 IBK131093:IBK131095 ILG131093:ILG131095 IVC131093:IVC131095 JEY131093:JEY131095 JOU131093:JOU131095 JYQ131093:JYQ131095 KIM131093:KIM131095 KSI131093:KSI131095 LCE131093:LCE131095 LMA131093:LMA131095 LVW131093:LVW131095 MFS131093:MFS131095 MPO131093:MPO131095 MZK131093:MZK131095 NJG131093:NJG131095 NTC131093:NTC131095 OCY131093:OCY131095 OMU131093:OMU131095 OWQ131093:OWQ131095 PGM131093:PGM131095 PQI131093:PQI131095 QAE131093:QAE131095 QKA131093:QKA131095 QTW131093:QTW131095 RDS131093:RDS131095 RNO131093:RNO131095 RXK131093:RXK131095 SHG131093:SHG131095 SRC131093:SRC131095 TAY131093:TAY131095 TKU131093:TKU131095 TUQ131093:TUQ131095 UEM131093:UEM131095 UOI131093:UOI131095 UYE131093:UYE131095 VIA131093:VIA131095 VRW131093:VRW131095 WBS131093:WBS131095 WLO131093:WLO131095 WVK131093:WVK131095 C196629:C196631 IY196629:IY196631 SU196629:SU196631 ACQ196629:ACQ196631 AMM196629:AMM196631 AWI196629:AWI196631 BGE196629:BGE196631 BQA196629:BQA196631 BZW196629:BZW196631 CJS196629:CJS196631 CTO196629:CTO196631 DDK196629:DDK196631 DNG196629:DNG196631 DXC196629:DXC196631 EGY196629:EGY196631 EQU196629:EQU196631 FAQ196629:FAQ196631 FKM196629:FKM196631 FUI196629:FUI196631 GEE196629:GEE196631 GOA196629:GOA196631 GXW196629:GXW196631 HHS196629:HHS196631 HRO196629:HRO196631 IBK196629:IBK196631 ILG196629:ILG196631 IVC196629:IVC196631 JEY196629:JEY196631 JOU196629:JOU196631 JYQ196629:JYQ196631 KIM196629:KIM196631 KSI196629:KSI196631 LCE196629:LCE196631 LMA196629:LMA196631 LVW196629:LVW196631 MFS196629:MFS196631 MPO196629:MPO196631 MZK196629:MZK196631 NJG196629:NJG196631 NTC196629:NTC196631 OCY196629:OCY196631 OMU196629:OMU196631 OWQ196629:OWQ196631 PGM196629:PGM196631 PQI196629:PQI196631 QAE196629:QAE196631 QKA196629:QKA196631 QTW196629:QTW196631 RDS196629:RDS196631 RNO196629:RNO196631 RXK196629:RXK196631 SHG196629:SHG196631 SRC196629:SRC196631 TAY196629:TAY196631 TKU196629:TKU196631 TUQ196629:TUQ196631 UEM196629:UEM196631 UOI196629:UOI196631 UYE196629:UYE196631 VIA196629:VIA196631 VRW196629:VRW196631 WBS196629:WBS196631 WLO196629:WLO196631 WVK196629:WVK196631 C262165:C262167 IY262165:IY262167 SU262165:SU262167 ACQ262165:ACQ262167 AMM262165:AMM262167 AWI262165:AWI262167 BGE262165:BGE262167 BQA262165:BQA262167 BZW262165:BZW262167 CJS262165:CJS262167 CTO262165:CTO262167 DDK262165:DDK262167 DNG262165:DNG262167 DXC262165:DXC262167 EGY262165:EGY262167 EQU262165:EQU262167 FAQ262165:FAQ262167 FKM262165:FKM262167 FUI262165:FUI262167 GEE262165:GEE262167 GOA262165:GOA262167 GXW262165:GXW262167 HHS262165:HHS262167 HRO262165:HRO262167 IBK262165:IBK262167 ILG262165:ILG262167 IVC262165:IVC262167 JEY262165:JEY262167 JOU262165:JOU262167 JYQ262165:JYQ262167 KIM262165:KIM262167 KSI262165:KSI262167 LCE262165:LCE262167 LMA262165:LMA262167 LVW262165:LVW262167 MFS262165:MFS262167 MPO262165:MPO262167 MZK262165:MZK262167 NJG262165:NJG262167 NTC262165:NTC262167 OCY262165:OCY262167 OMU262165:OMU262167 OWQ262165:OWQ262167 PGM262165:PGM262167 PQI262165:PQI262167 QAE262165:QAE262167 QKA262165:QKA262167 QTW262165:QTW262167 RDS262165:RDS262167 RNO262165:RNO262167 RXK262165:RXK262167 SHG262165:SHG262167 SRC262165:SRC262167 TAY262165:TAY262167 TKU262165:TKU262167 TUQ262165:TUQ262167 UEM262165:UEM262167 UOI262165:UOI262167 UYE262165:UYE262167 VIA262165:VIA262167 VRW262165:VRW262167 WBS262165:WBS262167 WLO262165:WLO262167 WVK262165:WVK262167 C327701:C327703 IY327701:IY327703 SU327701:SU327703 ACQ327701:ACQ327703 AMM327701:AMM327703 AWI327701:AWI327703 BGE327701:BGE327703 BQA327701:BQA327703 BZW327701:BZW327703 CJS327701:CJS327703 CTO327701:CTO327703 DDK327701:DDK327703 DNG327701:DNG327703 DXC327701:DXC327703 EGY327701:EGY327703 EQU327701:EQU327703 FAQ327701:FAQ327703 FKM327701:FKM327703 FUI327701:FUI327703 GEE327701:GEE327703 GOA327701:GOA327703 GXW327701:GXW327703 HHS327701:HHS327703 HRO327701:HRO327703 IBK327701:IBK327703 ILG327701:ILG327703 IVC327701:IVC327703 JEY327701:JEY327703 JOU327701:JOU327703 JYQ327701:JYQ327703 KIM327701:KIM327703 KSI327701:KSI327703 LCE327701:LCE327703 LMA327701:LMA327703 LVW327701:LVW327703 MFS327701:MFS327703 MPO327701:MPO327703 MZK327701:MZK327703 NJG327701:NJG327703 NTC327701:NTC327703 OCY327701:OCY327703 OMU327701:OMU327703 OWQ327701:OWQ327703 PGM327701:PGM327703 PQI327701:PQI327703 QAE327701:QAE327703 QKA327701:QKA327703 QTW327701:QTW327703 RDS327701:RDS327703 RNO327701:RNO327703 RXK327701:RXK327703 SHG327701:SHG327703 SRC327701:SRC327703 TAY327701:TAY327703 TKU327701:TKU327703 TUQ327701:TUQ327703 UEM327701:UEM327703 UOI327701:UOI327703 UYE327701:UYE327703 VIA327701:VIA327703 VRW327701:VRW327703 WBS327701:WBS327703 WLO327701:WLO327703 WVK327701:WVK327703 C393237:C393239 IY393237:IY393239 SU393237:SU393239 ACQ393237:ACQ393239 AMM393237:AMM393239 AWI393237:AWI393239 BGE393237:BGE393239 BQA393237:BQA393239 BZW393237:BZW393239 CJS393237:CJS393239 CTO393237:CTO393239 DDK393237:DDK393239 DNG393237:DNG393239 DXC393237:DXC393239 EGY393237:EGY393239 EQU393237:EQU393239 FAQ393237:FAQ393239 FKM393237:FKM393239 FUI393237:FUI393239 GEE393237:GEE393239 GOA393237:GOA393239 GXW393237:GXW393239 HHS393237:HHS393239 HRO393237:HRO393239 IBK393237:IBK393239 ILG393237:ILG393239 IVC393237:IVC393239 JEY393237:JEY393239 JOU393237:JOU393239 JYQ393237:JYQ393239 KIM393237:KIM393239 KSI393237:KSI393239 LCE393237:LCE393239 LMA393237:LMA393239 LVW393237:LVW393239 MFS393237:MFS393239 MPO393237:MPO393239 MZK393237:MZK393239 NJG393237:NJG393239 NTC393237:NTC393239 OCY393237:OCY393239 OMU393237:OMU393239 OWQ393237:OWQ393239 PGM393237:PGM393239 PQI393237:PQI393239 QAE393237:QAE393239 QKA393237:QKA393239 QTW393237:QTW393239 RDS393237:RDS393239 RNO393237:RNO393239 RXK393237:RXK393239 SHG393237:SHG393239 SRC393237:SRC393239 TAY393237:TAY393239 TKU393237:TKU393239 TUQ393237:TUQ393239 UEM393237:UEM393239 UOI393237:UOI393239 UYE393237:UYE393239 VIA393237:VIA393239 VRW393237:VRW393239 WBS393237:WBS393239 WLO393237:WLO393239 WVK393237:WVK393239 C458773:C458775 IY458773:IY458775 SU458773:SU458775 ACQ458773:ACQ458775 AMM458773:AMM458775 AWI458773:AWI458775 BGE458773:BGE458775 BQA458773:BQA458775 BZW458773:BZW458775 CJS458773:CJS458775 CTO458773:CTO458775 DDK458773:DDK458775 DNG458773:DNG458775 DXC458773:DXC458775 EGY458773:EGY458775 EQU458773:EQU458775 FAQ458773:FAQ458775 FKM458773:FKM458775 FUI458773:FUI458775 GEE458773:GEE458775 GOA458773:GOA458775 GXW458773:GXW458775 HHS458773:HHS458775 HRO458773:HRO458775 IBK458773:IBK458775 ILG458773:ILG458775 IVC458773:IVC458775 JEY458773:JEY458775 JOU458773:JOU458775 JYQ458773:JYQ458775 KIM458773:KIM458775 KSI458773:KSI458775 LCE458773:LCE458775 LMA458773:LMA458775 LVW458773:LVW458775 MFS458773:MFS458775 MPO458773:MPO458775 MZK458773:MZK458775 NJG458773:NJG458775 NTC458773:NTC458775 OCY458773:OCY458775 OMU458773:OMU458775 OWQ458773:OWQ458775 PGM458773:PGM458775 PQI458773:PQI458775 QAE458773:QAE458775 QKA458773:QKA458775 QTW458773:QTW458775 RDS458773:RDS458775 RNO458773:RNO458775 RXK458773:RXK458775 SHG458773:SHG458775 SRC458773:SRC458775 TAY458773:TAY458775 TKU458773:TKU458775 TUQ458773:TUQ458775 UEM458773:UEM458775 UOI458773:UOI458775 UYE458773:UYE458775 VIA458773:VIA458775 VRW458773:VRW458775 WBS458773:WBS458775 WLO458773:WLO458775 WVK458773:WVK458775 C524309:C524311 IY524309:IY524311 SU524309:SU524311 ACQ524309:ACQ524311 AMM524309:AMM524311 AWI524309:AWI524311 BGE524309:BGE524311 BQA524309:BQA524311 BZW524309:BZW524311 CJS524309:CJS524311 CTO524309:CTO524311 DDK524309:DDK524311 DNG524309:DNG524311 DXC524309:DXC524311 EGY524309:EGY524311 EQU524309:EQU524311 FAQ524309:FAQ524311 FKM524309:FKM524311 FUI524309:FUI524311 GEE524309:GEE524311 GOA524309:GOA524311 GXW524309:GXW524311 HHS524309:HHS524311 HRO524309:HRO524311 IBK524309:IBK524311 ILG524309:ILG524311 IVC524309:IVC524311 JEY524309:JEY524311 JOU524309:JOU524311 JYQ524309:JYQ524311 KIM524309:KIM524311 KSI524309:KSI524311 LCE524309:LCE524311 LMA524309:LMA524311 LVW524309:LVW524311 MFS524309:MFS524311 MPO524309:MPO524311 MZK524309:MZK524311 NJG524309:NJG524311 NTC524309:NTC524311 OCY524309:OCY524311 OMU524309:OMU524311 OWQ524309:OWQ524311 PGM524309:PGM524311 PQI524309:PQI524311 QAE524309:QAE524311 QKA524309:QKA524311 QTW524309:QTW524311 RDS524309:RDS524311 RNO524309:RNO524311 RXK524309:RXK524311 SHG524309:SHG524311 SRC524309:SRC524311 TAY524309:TAY524311 TKU524309:TKU524311 TUQ524309:TUQ524311 UEM524309:UEM524311 UOI524309:UOI524311 UYE524309:UYE524311 VIA524309:VIA524311 VRW524309:VRW524311 WBS524309:WBS524311 WLO524309:WLO524311 WVK524309:WVK524311 C589845:C589847 IY589845:IY589847 SU589845:SU589847 ACQ589845:ACQ589847 AMM589845:AMM589847 AWI589845:AWI589847 BGE589845:BGE589847 BQA589845:BQA589847 BZW589845:BZW589847 CJS589845:CJS589847 CTO589845:CTO589847 DDK589845:DDK589847 DNG589845:DNG589847 DXC589845:DXC589847 EGY589845:EGY589847 EQU589845:EQU589847 FAQ589845:FAQ589847 FKM589845:FKM589847 FUI589845:FUI589847 GEE589845:GEE589847 GOA589845:GOA589847 GXW589845:GXW589847 HHS589845:HHS589847 HRO589845:HRO589847 IBK589845:IBK589847 ILG589845:ILG589847 IVC589845:IVC589847 JEY589845:JEY589847 JOU589845:JOU589847 JYQ589845:JYQ589847 KIM589845:KIM589847 KSI589845:KSI589847 LCE589845:LCE589847 LMA589845:LMA589847 LVW589845:LVW589847 MFS589845:MFS589847 MPO589845:MPO589847 MZK589845:MZK589847 NJG589845:NJG589847 NTC589845:NTC589847 OCY589845:OCY589847 OMU589845:OMU589847 OWQ589845:OWQ589847 PGM589845:PGM589847 PQI589845:PQI589847 QAE589845:QAE589847 QKA589845:QKA589847 QTW589845:QTW589847 RDS589845:RDS589847 RNO589845:RNO589847 RXK589845:RXK589847 SHG589845:SHG589847 SRC589845:SRC589847 TAY589845:TAY589847 TKU589845:TKU589847 TUQ589845:TUQ589847 UEM589845:UEM589847 UOI589845:UOI589847 UYE589845:UYE589847 VIA589845:VIA589847 VRW589845:VRW589847 WBS589845:WBS589847 WLO589845:WLO589847 WVK589845:WVK589847 C655381:C655383 IY655381:IY655383 SU655381:SU655383 ACQ655381:ACQ655383 AMM655381:AMM655383 AWI655381:AWI655383 BGE655381:BGE655383 BQA655381:BQA655383 BZW655381:BZW655383 CJS655381:CJS655383 CTO655381:CTO655383 DDK655381:DDK655383 DNG655381:DNG655383 DXC655381:DXC655383 EGY655381:EGY655383 EQU655381:EQU655383 FAQ655381:FAQ655383 FKM655381:FKM655383 FUI655381:FUI655383 GEE655381:GEE655383 GOA655381:GOA655383 GXW655381:GXW655383 HHS655381:HHS655383 HRO655381:HRO655383 IBK655381:IBK655383 ILG655381:ILG655383 IVC655381:IVC655383 JEY655381:JEY655383 JOU655381:JOU655383 JYQ655381:JYQ655383 KIM655381:KIM655383 KSI655381:KSI655383 LCE655381:LCE655383 LMA655381:LMA655383 LVW655381:LVW655383 MFS655381:MFS655383 MPO655381:MPO655383 MZK655381:MZK655383 NJG655381:NJG655383 NTC655381:NTC655383 OCY655381:OCY655383 OMU655381:OMU655383 OWQ655381:OWQ655383 PGM655381:PGM655383 PQI655381:PQI655383 QAE655381:QAE655383 QKA655381:QKA655383 QTW655381:QTW655383 RDS655381:RDS655383 RNO655381:RNO655383 RXK655381:RXK655383 SHG655381:SHG655383 SRC655381:SRC655383 TAY655381:TAY655383 TKU655381:TKU655383 TUQ655381:TUQ655383 UEM655381:UEM655383 UOI655381:UOI655383 UYE655381:UYE655383 VIA655381:VIA655383 VRW655381:VRW655383 WBS655381:WBS655383 WLO655381:WLO655383 WVK655381:WVK655383 C720917:C720919 IY720917:IY720919 SU720917:SU720919 ACQ720917:ACQ720919 AMM720917:AMM720919 AWI720917:AWI720919 BGE720917:BGE720919 BQA720917:BQA720919 BZW720917:BZW720919 CJS720917:CJS720919 CTO720917:CTO720919 DDK720917:DDK720919 DNG720917:DNG720919 DXC720917:DXC720919 EGY720917:EGY720919 EQU720917:EQU720919 FAQ720917:FAQ720919 FKM720917:FKM720919 FUI720917:FUI720919 GEE720917:GEE720919 GOA720917:GOA720919 GXW720917:GXW720919 HHS720917:HHS720919 HRO720917:HRO720919 IBK720917:IBK720919 ILG720917:ILG720919 IVC720917:IVC720919 JEY720917:JEY720919 JOU720917:JOU720919 JYQ720917:JYQ720919 KIM720917:KIM720919 KSI720917:KSI720919 LCE720917:LCE720919 LMA720917:LMA720919 LVW720917:LVW720919 MFS720917:MFS720919 MPO720917:MPO720919 MZK720917:MZK720919 NJG720917:NJG720919 NTC720917:NTC720919 OCY720917:OCY720919 OMU720917:OMU720919 OWQ720917:OWQ720919 PGM720917:PGM720919 PQI720917:PQI720919 QAE720917:QAE720919 QKA720917:QKA720919 QTW720917:QTW720919 RDS720917:RDS720919 RNO720917:RNO720919 RXK720917:RXK720919 SHG720917:SHG720919 SRC720917:SRC720919 TAY720917:TAY720919 TKU720917:TKU720919 TUQ720917:TUQ720919 UEM720917:UEM720919 UOI720917:UOI720919 UYE720917:UYE720919 VIA720917:VIA720919 VRW720917:VRW720919 WBS720917:WBS720919 WLO720917:WLO720919 WVK720917:WVK720919 C786453:C786455 IY786453:IY786455 SU786453:SU786455 ACQ786453:ACQ786455 AMM786453:AMM786455 AWI786453:AWI786455 BGE786453:BGE786455 BQA786453:BQA786455 BZW786453:BZW786455 CJS786453:CJS786455 CTO786453:CTO786455 DDK786453:DDK786455 DNG786453:DNG786455 DXC786453:DXC786455 EGY786453:EGY786455 EQU786453:EQU786455 FAQ786453:FAQ786455 FKM786453:FKM786455 FUI786453:FUI786455 GEE786453:GEE786455 GOA786453:GOA786455 GXW786453:GXW786455 HHS786453:HHS786455 HRO786453:HRO786455 IBK786453:IBK786455 ILG786453:ILG786455 IVC786453:IVC786455 JEY786453:JEY786455 JOU786453:JOU786455 JYQ786453:JYQ786455 KIM786453:KIM786455 KSI786453:KSI786455 LCE786453:LCE786455 LMA786453:LMA786455 LVW786453:LVW786455 MFS786453:MFS786455 MPO786453:MPO786455 MZK786453:MZK786455 NJG786453:NJG786455 NTC786453:NTC786455 OCY786453:OCY786455 OMU786453:OMU786455 OWQ786453:OWQ786455 PGM786453:PGM786455 PQI786453:PQI786455 QAE786453:QAE786455 QKA786453:QKA786455 QTW786453:QTW786455 RDS786453:RDS786455 RNO786453:RNO786455 RXK786453:RXK786455 SHG786453:SHG786455 SRC786453:SRC786455 TAY786453:TAY786455 TKU786453:TKU786455 TUQ786453:TUQ786455 UEM786453:UEM786455 UOI786453:UOI786455 UYE786453:UYE786455 VIA786453:VIA786455 VRW786453:VRW786455 WBS786453:WBS786455 WLO786453:WLO786455 WVK786453:WVK786455 C851989:C851991 IY851989:IY851991 SU851989:SU851991 ACQ851989:ACQ851991 AMM851989:AMM851991 AWI851989:AWI851991 BGE851989:BGE851991 BQA851989:BQA851991 BZW851989:BZW851991 CJS851989:CJS851991 CTO851989:CTO851991 DDK851989:DDK851991 DNG851989:DNG851991 DXC851989:DXC851991 EGY851989:EGY851991 EQU851989:EQU851991 FAQ851989:FAQ851991 FKM851989:FKM851991 FUI851989:FUI851991 GEE851989:GEE851991 GOA851989:GOA851991 GXW851989:GXW851991 HHS851989:HHS851991 HRO851989:HRO851991 IBK851989:IBK851991 ILG851989:ILG851991 IVC851989:IVC851991 JEY851989:JEY851991 JOU851989:JOU851991 JYQ851989:JYQ851991 KIM851989:KIM851991 KSI851989:KSI851991 LCE851989:LCE851991 LMA851989:LMA851991 LVW851989:LVW851991 MFS851989:MFS851991 MPO851989:MPO851991 MZK851989:MZK851991 NJG851989:NJG851991 NTC851989:NTC851991 OCY851989:OCY851991 OMU851989:OMU851991 OWQ851989:OWQ851991 PGM851989:PGM851991 PQI851989:PQI851991 QAE851989:QAE851991 QKA851989:QKA851991 QTW851989:QTW851991 RDS851989:RDS851991 RNO851989:RNO851991 RXK851989:RXK851991 SHG851989:SHG851991 SRC851989:SRC851991 TAY851989:TAY851991 TKU851989:TKU851991 TUQ851989:TUQ851991 UEM851989:UEM851991 UOI851989:UOI851991 UYE851989:UYE851991 VIA851989:VIA851991 VRW851989:VRW851991 WBS851989:WBS851991 WLO851989:WLO851991 WVK851989:WVK851991 C917525:C917527 IY917525:IY917527 SU917525:SU917527 ACQ917525:ACQ917527 AMM917525:AMM917527 AWI917525:AWI917527 BGE917525:BGE917527 BQA917525:BQA917527 BZW917525:BZW917527 CJS917525:CJS917527 CTO917525:CTO917527 DDK917525:DDK917527 DNG917525:DNG917527 DXC917525:DXC917527 EGY917525:EGY917527 EQU917525:EQU917527 FAQ917525:FAQ917527 FKM917525:FKM917527 FUI917525:FUI917527 GEE917525:GEE917527 GOA917525:GOA917527 GXW917525:GXW917527 HHS917525:HHS917527 HRO917525:HRO917527 IBK917525:IBK917527 ILG917525:ILG917527 IVC917525:IVC917527 JEY917525:JEY917527 JOU917525:JOU917527 JYQ917525:JYQ917527 KIM917525:KIM917527 KSI917525:KSI917527 LCE917525:LCE917527 LMA917525:LMA917527 LVW917525:LVW917527 MFS917525:MFS917527 MPO917525:MPO917527 MZK917525:MZK917527 NJG917525:NJG917527 NTC917525:NTC917527 OCY917525:OCY917527 OMU917525:OMU917527 OWQ917525:OWQ917527 PGM917525:PGM917527 PQI917525:PQI917527 QAE917525:QAE917527 QKA917525:QKA917527 QTW917525:QTW917527 RDS917525:RDS917527 RNO917525:RNO917527 RXK917525:RXK917527 SHG917525:SHG917527 SRC917525:SRC917527 TAY917525:TAY917527 TKU917525:TKU917527 TUQ917525:TUQ917527 UEM917525:UEM917527 UOI917525:UOI917527 UYE917525:UYE917527 VIA917525:VIA917527 VRW917525:VRW917527 WBS917525:WBS917527 WLO917525:WLO917527 WVK917525:WVK917527 C983061:C983063 IY983061:IY983063 SU983061:SU983063 ACQ983061:ACQ983063 AMM983061:AMM983063 AWI983061:AWI983063 BGE983061:BGE983063 BQA983061:BQA983063 BZW983061:BZW983063 CJS983061:CJS983063 CTO983061:CTO983063 DDK983061:DDK983063 DNG983061:DNG983063 DXC983061:DXC983063 EGY983061:EGY983063 EQU983061:EQU983063 FAQ983061:FAQ983063 FKM983061:FKM983063 FUI983061:FUI983063 GEE983061:GEE983063 GOA983061:GOA983063 GXW983061:GXW983063 HHS983061:HHS983063 HRO983061:HRO983063 IBK983061:IBK983063 ILG983061:ILG983063 IVC983061:IVC983063 JEY983061:JEY983063 JOU983061:JOU983063 JYQ983061:JYQ983063 KIM983061:KIM983063 KSI983061:KSI983063 LCE983061:LCE983063 LMA983061:LMA983063 LVW983061:LVW983063 MFS983061:MFS983063 MPO983061:MPO983063 MZK983061:MZK983063 NJG983061:NJG983063 NTC983061:NTC983063 OCY983061:OCY983063 OMU983061:OMU983063 OWQ983061:OWQ983063 PGM983061:PGM983063 PQI983061:PQI983063 QAE983061:QAE983063 QKA983061:QKA983063 QTW983061:QTW983063 RDS983061:RDS983063 RNO983061:RNO983063 RXK983061:RXK983063 SHG983061:SHG983063 SRC983061:SRC983063 TAY983061:TAY983063 TKU983061:TKU983063 TUQ983061:TUQ983063 UEM983061:UEM983063 UOI983061:UOI983063 UYE983061:UYE983063 VIA983061:VIA983063 VRW983061:VRW983063 WBS983061:WBS983063 WLO983061:WLO983063 WVK983061:WVK983063 C19:C24 IY19:IY24 SU19:SU24 ACQ19:ACQ24 AMM19:AMM24 AWI19:AWI24 BGE19:BGE24 BQA19:BQA24 BZW19:BZW24 CJS19:CJS24 CTO19:CTO24 DDK19:DDK24 DNG19:DNG24 DXC19:DXC24 EGY19:EGY24 EQU19:EQU24 FAQ19:FAQ24 FKM19:FKM24 FUI19:FUI24 GEE19:GEE24 GOA19:GOA24 GXW19:GXW24 HHS19:HHS24 HRO19:HRO24 IBK19:IBK24 ILG19:ILG24 IVC19:IVC24 JEY19:JEY24 JOU19:JOU24 JYQ19:JYQ24 KIM19:KIM24 KSI19:KSI24 LCE19:LCE24 LMA19:LMA24 LVW19:LVW24 MFS19:MFS24 MPO19:MPO24 MZK19:MZK24 NJG19:NJG24 NTC19:NTC24 OCY19:OCY24 OMU19:OMU24 OWQ19:OWQ24 PGM19:PGM24 PQI19:PQI24 QAE19:QAE24 QKA19:QKA24 QTW19:QTW24 RDS19:RDS24 RNO19:RNO24 RXK19:RXK24 SHG19:SHG24 SRC19:SRC24 TAY19:TAY24 TKU19:TKU24 TUQ19:TUQ24 UEM19:UEM24 UOI19:UOI24 UYE19:UYE24 VIA19:VIA24 VRW19:VRW24 WBS19:WBS24 WLO19:WLO24 WVK19:WVK24 C65549:C65554 IY65549:IY65554 SU65549:SU65554 ACQ65549:ACQ65554 AMM65549:AMM65554 AWI65549:AWI65554 BGE65549:BGE65554 BQA65549:BQA65554 BZW65549:BZW65554 CJS65549:CJS65554 CTO65549:CTO65554 DDK65549:DDK65554 DNG65549:DNG65554 DXC65549:DXC65554 EGY65549:EGY65554 EQU65549:EQU65554 FAQ65549:FAQ65554 FKM65549:FKM65554 FUI65549:FUI65554 GEE65549:GEE65554 GOA65549:GOA65554 GXW65549:GXW65554 HHS65549:HHS65554 HRO65549:HRO65554 IBK65549:IBK65554 ILG65549:ILG65554 IVC65549:IVC65554 JEY65549:JEY65554 JOU65549:JOU65554 JYQ65549:JYQ65554 KIM65549:KIM65554 KSI65549:KSI65554 LCE65549:LCE65554 LMA65549:LMA65554 LVW65549:LVW65554 MFS65549:MFS65554 MPO65549:MPO65554 MZK65549:MZK65554 NJG65549:NJG65554 NTC65549:NTC65554 OCY65549:OCY65554 OMU65549:OMU65554 OWQ65549:OWQ65554 PGM65549:PGM65554 PQI65549:PQI65554 QAE65549:QAE65554 QKA65549:QKA65554 QTW65549:QTW65554 RDS65549:RDS65554 RNO65549:RNO65554 RXK65549:RXK65554 SHG65549:SHG65554 SRC65549:SRC65554 TAY65549:TAY65554 TKU65549:TKU65554 TUQ65549:TUQ65554 UEM65549:UEM65554 UOI65549:UOI65554 UYE65549:UYE65554 VIA65549:VIA65554 VRW65549:VRW65554 WBS65549:WBS65554 WLO65549:WLO65554 WVK65549:WVK65554 C131085:C131090 IY131085:IY131090 SU131085:SU131090 ACQ131085:ACQ131090 AMM131085:AMM131090 AWI131085:AWI131090 BGE131085:BGE131090 BQA131085:BQA131090 BZW131085:BZW131090 CJS131085:CJS131090 CTO131085:CTO131090 DDK131085:DDK131090 DNG131085:DNG131090 DXC131085:DXC131090 EGY131085:EGY131090 EQU131085:EQU131090 FAQ131085:FAQ131090 FKM131085:FKM131090 FUI131085:FUI131090 GEE131085:GEE131090 GOA131085:GOA131090 GXW131085:GXW131090 HHS131085:HHS131090 HRO131085:HRO131090 IBK131085:IBK131090 ILG131085:ILG131090 IVC131085:IVC131090 JEY131085:JEY131090 JOU131085:JOU131090 JYQ131085:JYQ131090 KIM131085:KIM131090 KSI131085:KSI131090 LCE131085:LCE131090 LMA131085:LMA131090 LVW131085:LVW131090 MFS131085:MFS131090 MPO131085:MPO131090 MZK131085:MZK131090 NJG131085:NJG131090 NTC131085:NTC131090 OCY131085:OCY131090 OMU131085:OMU131090 OWQ131085:OWQ131090 PGM131085:PGM131090 PQI131085:PQI131090 QAE131085:QAE131090 QKA131085:QKA131090 QTW131085:QTW131090 RDS131085:RDS131090 RNO131085:RNO131090 RXK131085:RXK131090 SHG131085:SHG131090 SRC131085:SRC131090 TAY131085:TAY131090 TKU131085:TKU131090 TUQ131085:TUQ131090 UEM131085:UEM131090 UOI131085:UOI131090 UYE131085:UYE131090 VIA131085:VIA131090 VRW131085:VRW131090 WBS131085:WBS131090 WLO131085:WLO131090 WVK131085:WVK131090 C196621:C196626 IY196621:IY196626 SU196621:SU196626 ACQ196621:ACQ196626 AMM196621:AMM196626 AWI196621:AWI196626 BGE196621:BGE196626 BQA196621:BQA196626 BZW196621:BZW196626 CJS196621:CJS196626 CTO196621:CTO196626 DDK196621:DDK196626 DNG196621:DNG196626 DXC196621:DXC196626 EGY196621:EGY196626 EQU196621:EQU196626 FAQ196621:FAQ196626 FKM196621:FKM196626 FUI196621:FUI196626 GEE196621:GEE196626 GOA196621:GOA196626 GXW196621:GXW196626 HHS196621:HHS196626 HRO196621:HRO196626 IBK196621:IBK196626 ILG196621:ILG196626 IVC196621:IVC196626 JEY196621:JEY196626 JOU196621:JOU196626 JYQ196621:JYQ196626 KIM196621:KIM196626 KSI196621:KSI196626 LCE196621:LCE196626 LMA196621:LMA196626 LVW196621:LVW196626 MFS196621:MFS196626 MPO196621:MPO196626 MZK196621:MZK196626 NJG196621:NJG196626 NTC196621:NTC196626 OCY196621:OCY196626 OMU196621:OMU196626 OWQ196621:OWQ196626 PGM196621:PGM196626 PQI196621:PQI196626 QAE196621:QAE196626 QKA196621:QKA196626 QTW196621:QTW196626 RDS196621:RDS196626 RNO196621:RNO196626 RXK196621:RXK196626 SHG196621:SHG196626 SRC196621:SRC196626 TAY196621:TAY196626 TKU196621:TKU196626 TUQ196621:TUQ196626 UEM196621:UEM196626 UOI196621:UOI196626 UYE196621:UYE196626 VIA196621:VIA196626 VRW196621:VRW196626 WBS196621:WBS196626 WLO196621:WLO196626 WVK196621:WVK196626 C262157:C262162 IY262157:IY262162 SU262157:SU262162 ACQ262157:ACQ262162 AMM262157:AMM262162 AWI262157:AWI262162 BGE262157:BGE262162 BQA262157:BQA262162 BZW262157:BZW262162 CJS262157:CJS262162 CTO262157:CTO262162 DDK262157:DDK262162 DNG262157:DNG262162 DXC262157:DXC262162 EGY262157:EGY262162 EQU262157:EQU262162 FAQ262157:FAQ262162 FKM262157:FKM262162 FUI262157:FUI262162 GEE262157:GEE262162 GOA262157:GOA262162 GXW262157:GXW262162 HHS262157:HHS262162 HRO262157:HRO262162 IBK262157:IBK262162 ILG262157:ILG262162 IVC262157:IVC262162 JEY262157:JEY262162 JOU262157:JOU262162 JYQ262157:JYQ262162 KIM262157:KIM262162 KSI262157:KSI262162 LCE262157:LCE262162 LMA262157:LMA262162 LVW262157:LVW262162 MFS262157:MFS262162 MPO262157:MPO262162 MZK262157:MZK262162 NJG262157:NJG262162 NTC262157:NTC262162 OCY262157:OCY262162 OMU262157:OMU262162 OWQ262157:OWQ262162 PGM262157:PGM262162 PQI262157:PQI262162 QAE262157:QAE262162 QKA262157:QKA262162 QTW262157:QTW262162 RDS262157:RDS262162 RNO262157:RNO262162 RXK262157:RXK262162 SHG262157:SHG262162 SRC262157:SRC262162 TAY262157:TAY262162 TKU262157:TKU262162 TUQ262157:TUQ262162 UEM262157:UEM262162 UOI262157:UOI262162 UYE262157:UYE262162 VIA262157:VIA262162 VRW262157:VRW262162 WBS262157:WBS262162 WLO262157:WLO262162 WVK262157:WVK262162 C327693:C327698 IY327693:IY327698 SU327693:SU327698 ACQ327693:ACQ327698 AMM327693:AMM327698 AWI327693:AWI327698 BGE327693:BGE327698 BQA327693:BQA327698 BZW327693:BZW327698 CJS327693:CJS327698 CTO327693:CTO327698 DDK327693:DDK327698 DNG327693:DNG327698 DXC327693:DXC327698 EGY327693:EGY327698 EQU327693:EQU327698 FAQ327693:FAQ327698 FKM327693:FKM327698 FUI327693:FUI327698 GEE327693:GEE327698 GOA327693:GOA327698 GXW327693:GXW327698 HHS327693:HHS327698 HRO327693:HRO327698 IBK327693:IBK327698 ILG327693:ILG327698 IVC327693:IVC327698 JEY327693:JEY327698 JOU327693:JOU327698 JYQ327693:JYQ327698 KIM327693:KIM327698 KSI327693:KSI327698 LCE327693:LCE327698 LMA327693:LMA327698 LVW327693:LVW327698 MFS327693:MFS327698 MPO327693:MPO327698 MZK327693:MZK327698 NJG327693:NJG327698 NTC327693:NTC327698 OCY327693:OCY327698 OMU327693:OMU327698 OWQ327693:OWQ327698 PGM327693:PGM327698 PQI327693:PQI327698 QAE327693:QAE327698 QKA327693:QKA327698 QTW327693:QTW327698 RDS327693:RDS327698 RNO327693:RNO327698 RXK327693:RXK327698 SHG327693:SHG327698 SRC327693:SRC327698 TAY327693:TAY327698 TKU327693:TKU327698 TUQ327693:TUQ327698 UEM327693:UEM327698 UOI327693:UOI327698 UYE327693:UYE327698 VIA327693:VIA327698 VRW327693:VRW327698 WBS327693:WBS327698 WLO327693:WLO327698 WVK327693:WVK327698 C393229:C393234 IY393229:IY393234 SU393229:SU393234 ACQ393229:ACQ393234 AMM393229:AMM393234 AWI393229:AWI393234 BGE393229:BGE393234 BQA393229:BQA393234 BZW393229:BZW393234 CJS393229:CJS393234 CTO393229:CTO393234 DDK393229:DDK393234 DNG393229:DNG393234 DXC393229:DXC393234 EGY393229:EGY393234 EQU393229:EQU393234 FAQ393229:FAQ393234 FKM393229:FKM393234 FUI393229:FUI393234 GEE393229:GEE393234 GOA393229:GOA393234 GXW393229:GXW393234 HHS393229:HHS393234 HRO393229:HRO393234 IBK393229:IBK393234 ILG393229:ILG393234 IVC393229:IVC393234 JEY393229:JEY393234 JOU393229:JOU393234 JYQ393229:JYQ393234 KIM393229:KIM393234 KSI393229:KSI393234 LCE393229:LCE393234 LMA393229:LMA393234 LVW393229:LVW393234 MFS393229:MFS393234 MPO393229:MPO393234 MZK393229:MZK393234 NJG393229:NJG393234 NTC393229:NTC393234 OCY393229:OCY393234 OMU393229:OMU393234 OWQ393229:OWQ393234 PGM393229:PGM393234 PQI393229:PQI393234 QAE393229:QAE393234 QKA393229:QKA393234 QTW393229:QTW393234 RDS393229:RDS393234 RNO393229:RNO393234 RXK393229:RXK393234 SHG393229:SHG393234 SRC393229:SRC393234 TAY393229:TAY393234 TKU393229:TKU393234 TUQ393229:TUQ393234 UEM393229:UEM393234 UOI393229:UOI393234 UYE393229:UYE393234 VIA393229:VIA393234 VRW393229:VRW393234 WBS393229:WBS393234 WLO393229:WLO393234 WVK393229:WVK393234 C458765:C458770 IY458765:IY458770 SU458765:SU458770 ACQ458765:ACQ458770 AMM458765:AMM458770 AWI458765:AWI458770 BGE458765:BGE458770 BQA458765:BQA458770 BZW458765:BZW458770 CJS458765:CJS458770 CTO458765:CTO458770 DDK458765:DDK458770 DNG458765:DNG458770 DXC458765:DXC458770 EGY458765:EGY458770 EQU458765:EQU458770 FAQ458765:FAQ458770 FKM458765:FKM458770 FUI458765:FUI458770 GEE458765:GEE458770 GOA458765:GOA458770 GXW458765:GXW458770 HHS458765:HHS458770 HRO458765:HRO458770 IBK458765:IBK458770 ILG458765:ILG458770 IVC458765:IVC458770 JEY458765:JEY458770 JOU458765:JOU458770 JYQ458765:JYQ458770 KIM458765:KIM458770 KSI458765:KSI458770 LCE458765:LCE458770 LMA458765:LMA458770 LVW458765:LVW458770 MFS458765:MFS458770 MPO458765:MPO458770 MZK458765:MZK458770 NJG458765:NJG458770 NTC458765:NTC458770 OCY458765:OCY458770 OMU458765:OMU458770 OWQ458765:OWQ458770 PGM458765:PGM458770 PQI458765:PQI458770 QAE458765:QAE458770 QKA458765:QKA458770 QTW458765:QTW458770 RDS458765:RDS458770 RNO458765:RNO458770 RXK458765:RXK458770 SHG458765:SHG458770 SRC458765:SRC458770 TAY458765:TAY458770 TKU458765:TKU458770 TUQ458765:TUQ458770 UEM458765:UEM458770 UOI458765:UOI458770 UYE458765:UYE458770 VIA458765:VIA458770 VRW458765:VRW458770 WBS458765:WBS458770 WLO458765:WLO458770 WVK458765:WVK458770 C524301:C524306 IY524301:IY524306 SU524301:SU524306 ACQ524301:ACQ524306 AMM524301:AMM524306 AWI524301:AWI524306 BGE524301:BGE524306 BQA524301:BQA524306 BZW524301:BZW524306 CJS524301:CJS524306 CTO524301:CTO524306 DDK524301:DDK524306 DNG524301:DNG524306 DXC524301:DXC524306 EGY524301:EGY524306 EQU524301:EQU524306 FAQ524301:FAQ524306 FKM524301:FKM524306 FUI524301:FUI524306 GEE524301:GEE524306 GOA524301:GOA524306 GXW524301:GXW524306 HHS524301:HHS524306 HRO524301:HRO524306 IBK524301:IBK524306 ILG524301:ILG524306 IVC524301:IVC524306 JEY524301:JEY524306 JOU524301:JOU524306 JYQ524301:JYQ524306 KIM524301:KIM524306 KSI524301:KSI524306 LCE524301:LCE524306 LMA524301:LMA524306 LVW524301:LVW524306 MFS524301:MFS524306 MPO524301:MPO524306 MZK524301:MZK524306 NJG524301:NJG524306 NTC524301:NTC524306 OCY524301:OCY524306 OMU524301:OMU524306 OWQ524301:OWQ524306 PGM524301:PGM524306 PQI524301:PQI524306 QAE524301:QAE524306 QKA524301:QKA524306 QTW524301:QTW524306 RDS524301:RDS524306 RNO524301:RNO524306 RXK524301:RXK524306 SHG524301:SHG524306 SRC524301:SRC524306 TAY524301:TAY524306 TKU524301:TKU524306 TUQ524301:TUQ524306 UEM524301:UEM524306 UOI524301:UOI524306 UYE524301:UYE524306 VIA524301:VIA524306 VRW524301:VRW524306 WBS524301:WBS524306 WLO524301:WLO524306 WVK524301:WVK524306 C589837:C589842 IY589837:IY589842 SU589837:SU589842 ACQ589837:ACQ589842 AMM589837:AMM589842 AWI589837:AWI589842 BGE589837:BGE589842 BQA589837:BQA589842 BZW589837:BZW589842 CJS589837:CJS589842 CTO589837:CTO589842 DDK589837:DDK589842 DNG589837:DNG589842 DXC589837:DXC589842 EGY589837:EGY589842 EQU589837:EQU589842 FAQ589837:FAQ589842 FKM589837:FKM589842 FUI589837:FUI589842 GEE589837:GEE589842 GOA589837:GOA589842 GXW589837:GXW589842 HHS589837:HHS589842 HRO589837:HRO589842 IBK589837:IBK589842 ILG589837:ILG589842 IVC589837:IVC589842 JEY589837:JEY589842 JOU589837:JOU589842 JYQ589837:JYQ589842 KIM589837:KIM589842 KSI589837:KSI589842 LCE589837:LCE589842 LMA589837:LMA589842 LVW589837:LVW589842 MFS589837:MFS589842 MPO589837:MPO589842 MZK589837:MZK589842 NJG589837:NJG589842 NTC589837:NTC589842 OCY589837:OCY589842 OMU589837:OMU589842 OWQ589837:OWQ589842 PGM589837:PGM589842 PQI589837:PQI589842 QAE589837:QAE589842 QKA589837:QKA589842 QTW589837:QTW589842 RDS589837:RDS589842 RNO589837:RNO589842 RXK589837:RXK589842 SHG589837:SHG589842 SRC589837:SRC589842 TAY589837:TAY589842 TKU589837:TKU589842 TUQ589837:TUQ589842 UEM589837:UEM589842 UOI589837:UOI589842 UYE589837:UYE589842 VIA589837:VIA589842 VRW589837:VRW589842 WBS589837:WBS589842 WLO589837:WLO589842 WVK589837:WVK589842 C655373:C655378 IY655373:IY655378 SU655373:SU655378 ACQ655373:ACQ655378 AMM655373:AMM655378 AWI655373:AWI655378 BGE655373:BGE655378 BQA655373:BQA655378 BZW655373:BZW655378 CJS655373:CJS655378 CTO655373:CTO655378 DDK655373:DDK655378 DNG655373:DNG655378 DXC655373:DXC655378 EGY655373:EGY655378 EQU655373:EQU655378 FAQ655373:FAQ655378 FKM655373:FKM655378 FUI655373:FUI655378 GEE655373:GEE655378 GOA655373:GOA655378 GXW655373:GXW655378 HHS655373:HHS655378 HRO655373:HRO655378 IBK655373:IBK655378 ILG655373:ILG655378 IVC655373:IVC655378 JEY655373:JEY655378 JOU655373:JOU655378 JYQ655373:JYQ655378 KIM655373:KIM655378 KSI655373:KSI655378 LCE655373:LCE655378 LMA655373:LMA655378 LVW655373:LVW655378 MFS655373:MFS655378 MPO655373:MPO655378 MZK655373:MZK655378 NJG655373:NJG655378 NTC655373:NTC655378 OCY655373:OCY655378 OMU655373:OMU655378 OWQ655373:OWQ655378 PGM655373:PGM655378 PQI655373:PQI655378 QAE655373:QAE655378 QKA655373:QKA655378 QTW655373:QTW655378 RDS655373:RDS655378 RNO655373:RNO655378 RXK655373:RXK655378 SHG655373:SHG655378 SRC655373:SRC655378 TAY655373:TAY655378 TKU655373:TKU655378 TUQ655373:TUQ655378 UEM655373:UEM655378 UOI655373:UOI655378 UYE655373:UYE655378 VIA655373:VIA655378 VRW655373:VRW655378 WBS655373:WBS655378 WLO655373:WLO655378 WVK655373:WVK655378 C720909:C720914 IY720909:IY720914 SU720909:SU720914 ACQ720909:ACQ720914 AMM720909:AMM720914 AWI720909:AWI720914 BGE720909:BGE720914 BQA720909:BQA720914 BZW720909:BZW720914 CJS720909:CJS720914 CTO720909:CTO720914 DDK720909:DDK720914 DNG720909:DNG720914 DXC720909:DXC720914 EGY720909:EGY720914 EQU720909:EQU720914 FAQ720909:FAQ720914 FKM720909:FKM720914 FUI720909:FUI720914 GEE720909:GEE720914 GOA720909:GOA720914 GXW720909:GXW720914 HHS720909:HHS720914 HRO720909:HRO720914 IBK720909:IBK720914 ILG720909:ILG720914 IVC720909:IVC720914 JEY720909:JEY720914 JOU720909:JOU720914 JYQ720909:JYQ720914 KIM720909:KIM720914 KSI720909:KSI720914 LCE720909:LCE720914 LMA720909:LMA720914 LVW720909:LVW720914 MFS720909:MFS720914 MPO720909:MPO720914 MZK720909:MZK720914 NJG720909:NJG720914 NTC720909:NTC720914 OCY720909:OCY720914 OMU720909:OMU720914 OWQ720909:OWQ720914 PGM720909:PGM720914 PQI720909:PQI720914 QAE720909:QAE720914 QKA720909:QKA720914 QTW720909:QTW720914 RDS720909:RDS720914 RNO720909:RNO720914 RXK720909:RXK720914 SHG720909:SHG720914 SRC720909:SRC720914 TAY720909:TAY720914 TKU720909:TKU720914 TUQ720909:TUQ720914 UEM720909:UEM720914 UOI720909:UOI720914 UYE720909:UYE720914 VIA720909:VIA720914 VRW720909:VRW720914 WBS720909:WBS720914 WLO720909:WLO720914 WVK720909:WVK720914 C786445:C786450 IY786445:IY786450 SU786445:SU786450 ACQ786445:ACQ786450 AMM786445:AMM786450 AWI786445:AWI786450 BGE786445:BGE786450 BQA786445:BQA786450 BZW786445:BZW786450 CJS786445:CJS786450 CTO786445:CTO786450 DDK786445:DDK786450 DNG786445:DNG786450 DXC786445:DXC786450 EGY786445:EGY786450 EQU786445:EQU786450 FAQ786445:FAQ786450 FKM786445:FKM786450 FUI786445:FUI786450 GEE786445:GEE786450 GOA786445:GOA786450 GXW786445:GXW786450 HHS786445:HHS786450 HRO786445:HRO786450 IBK786445:IBK786450 ILG786445:ILG786450 IVC786445:IVC786450 JEY786445:JEY786450 JOU786445:JOU786450 JYQ786445:JYQ786450 KIM786445:KIM786450 KSI786445:KSI786450 LCE786445:LCE786450 LMA786445:LMA786450 LVW786445:LVW786450 MFS786445:MFS786450 MPO786445:MPO786450 MZK786445:MZK786450 NJG786445:NJG786450 NTC786445:NTC786450 OCY786445:OCY786450 OMU786445:OMU786450 OWQ786445:OWQ786450 PGM786445:PGM786450 PQI786445:PQI786450 QAE786445:QAE786450 QKA786445:QKA786450 QTW786445:QTW786450 RDS786445:RDS786450 RNO786445:RNO786450 RXK786445:RXK786450 SHG786445:SHG786450 SRC786445:SRC786450 TAY786445:TAY786450 TKU786445:TKU786450 TUQ786445:TUQ786450 UEM786445:UEM786450 UOI786445:UOI786450 UYE786445:UYE786450 VIA786445:VIA786450 VRW786445:VRW786450 WBS786445:WBS786450 WLO786445:WLO786450 WVK786445:WVK786450 C851981:C851986 IY851981:IY851986 SU851981:SU851986 ACQ851981:ACQ851986 AMM851981:AMM851986 AWI851981:AWI851986 BGE851981:BGE851986 BQA851981:BQA851986 BZW851981:BZW851986 CJS851981:CJS851986 CTO851981:CTO851986 DDK851981:DDK851986 DNG851981:DNG851986 DXC851981:DXC851986 EGY851981:EGY851986 EQU851981:EQU851986 FAQ851981:FAQ851986 FKM851981:FKM851986 FUI851981:FUI851986 GEE851981:GEE851986 GOA851981:GOA851986 GXW851981:GXW851986 HHS851981:HHS851986 HRO851981:HRO851986 IBK851981:IBK851986 ILG851981:ILG851986 IVC851981:IVC851986 JEY851981:JEY851986 JOU851981:JOU851986 JYQ851981:JYQ851986 KIM851981:KIM851986 KSI851981:KSI851986 LCE851981:LCE851986 LMA851981:LMA851986 LVW851981:LVW851986 MFS851981:MFS851986 MPO851981:MPO851986 MZK851981:MZK851986 NJG851981:NJG851986 NTC851981:NTC851986 OCY851981:OCY851986 OMU851981:OMU851986 OWQ851981:OWQ851986 PGM851981:PGM851986 PQI851981:PQI851986 QAE851981:QAE851986 QKA851981:QKA851986 QTW851981:QTW851986 RDS851981:RDS851986 RNO851981:RNO851986 RXK851981:RXK851986 SHG851981:SHG851986 SRC851981:SRC851986 TAY851981:TAY851986 TKU851981:TKU851986 TUQ851981:TUQ851986 UEM851981:UEM851986 UOI851981:UOI851986 UYE851981:UYE851986 VIA851981:VIA851986 VRW851981:VRW851986 WBS851981:WBS851986 WLO851981:WLO851986 WVK851981:WVK851986 C917517:C917522 IY917517:IY917522 SU917517:SU917522 ACQ917517:ACQ917522 AMM917517:AMM917522 AWI917517:AWI917522 BGE917517:BGE917522 BQA917517:BQA917522 BZW917517:BZW917522 CJS917517:CJS917522 CTO917517:CTO917522 DDK917517:DDK917522 DNG917517:DNG917522 DXC917517:DXC917522 EGY917517:EGY917522 EQU917517:EQU917522 FAQ917517:FAQ917522 FKM917517:FKM917522 FUI917517:FUI917522 GEE917517:GEE917522 GOA917517:GOA917522 GXW917517:GXW917522 HHS917517:HHS917522 HRO917517:HRO917522 IBK917517:IBK917522 ILG917517:ILG917522 IVC917517:IVC917522 JEY917517:JEY917522 JOU917517:JOU917522 JYQ917517:JYQ917522 KIM917517:KIM917522 KSI917517:KSI917522 LCE917517:LCE917522 LMA917517:LMA917522 LVW917517:LVW917522 MFS917517:MFS917522 MPO917517:MPO917522 MZK917517:MZK917522 NJG917517:NJG917522 NTC917517:NTC917522 OCY917517:OCY917522 OMU917517:OMU917522 OWQ917517:OWQ917522 PGM917517:PGM917522 PQI917517:PQI917522 QAE917517:QAE917522 QKA917517:QKA917522 QTW917517:QTW917522 RDS917517:RDS917522 RNO917517:RNO917522 RXK917517:RXK917522 SHG917517:SHG917522 SRC917517:SRC917522 TAY917517:TAY917522 TKU917517:TKU917522 TUQ917517:TUQ917522 UEM917517:UEM917522 UOI917517:UOI917522 UYE917517:UYE917522 VIA917517:VIA917522 VRW917517:VRW917522 WBS917517:WBS917522 WLO917517:WLO917522 WVK917517:WVK917522 C983053:C983058 IY983053:IY983058 SU983053:SU983058 ACQ983053:ACQ983058 AMM983053:AMM983058 AWI983053:AWI983058 BGE983053:BGE983058 BQA983053:BQA983058 BZW983053:BZW983058 CJS983053:CJS983058 CTO983053:CTO983058 DDK983053:DDK983058 DNG983053:DNG983058 DXC983053:DXC983058 EGY983053:EGY983058 EQU983053:EQU983058 FAQ983053:FAQ983058 FKM983053:FKM983058 FUI983053:FUI983058 GEE983053:GEE983058 GOA983053:GOA983058 GXW983053:GXW983058 HHS983053:HHS983058 HRO983053:HRO983058 IBK983053:IBK983058 ILG983053:ILG983058 IVC983053:IVC983058 JEY983053:JEY983058 JOU983053:JOU983058 JYQ983053:JYQ983058 KIM983053:KIM983058 KSI983053:KSI983058 LCE983053:LCE983058 LMA983053:LMA983058 LVW983053:LVW983058 MFS983053:MFS983058 MPO983053:MPO983058 MZK983053:MZK983058 NJG983053:NJG983058 NTC983053:NTC983058 OCY983053:OCY983058 OMU983053:OMU983058 OWQ983053:OWQ983058 PGM983053:PGM983058 PQI983053:PQI983058 QAE983053:QAE983058 QKA983053:QKA983058 QTW983053:QTW983058 RDS983053:RDS983058 RNO983053:RNO983058 RXK983053:RXK983058 SHG983053:SHG983058 SRC983053:SRC983058 TAY983053:TAY983058 TKU983053:TKU983058 TUQ983053:TUQ983058 UEM983053:UEM983058 UOI983053:UOI983058 UYE983053:UYE983058 VIA983053:VIA983058 VRW983053:VRW983058 WBS983053:WBS983058 WLO983053:WLO983058 WVK983053:WVK983058 G9:G13" xr:uid="{CE552D12-CC89-4C21-8107-AC6463759DF2}">
      <formula1>0</formula1>
      <formula2>999999999999</formula2>
    </dataValidation>
  </dataValidations>
  <printOptions horizontalCentered="1"/>
  <pageMargins left="0" right="0" top="0.78740157480314965" bottom="0.39370078740157483" header="0.51181102362204722" footer="0.19685039370078741"/>
  <pageSetup paperSize="8" scale="93" orientation="portrait"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W105"/>
  <sheetViews>
    <sheetView showGridLines="0" topLeftCell="A58" zoomScale="130" zoomScaleNormal="130" workbookViewId="0">
      <selection activeCell="G66" sqref="G66"/>
    </sheetView>
  </sheetViews>
  <sheetFormatPr defaultColWidth="9.33203125" defaultRowHeight="11.25" x14ac:dyDescent="0.2"/>
  <cols>
    <col min="1" max="1" width="65.6640625" style="1006" customWidth="1"/>
    <col min="2" max="2" width="10.6640625" style="1011" customWidth="1"/>
    <col min="3" max="3" width="20.6640625" style="1006" customWidth="1"/>
    <col min="4" max="4" width="3.33203125" style="1006" customWidth="1"/>
    <col min="5" max="5" width="65.6640625" style="1006" customWidth="1"/>
    <col min="6" max="6" width="10.6640625" style="1006" customWidth="1"/>
    <col min="7" max="7" width="20.6640625" style="1006" customWidth="1"/>
    <col min="8" max="8" width="73.6640625" style="1006" customWidth="1"/>
    <col min="9" max="10" width="9.33203125" style="1006"/>
    <col min="11" max="11" width="23.33203125" style="1006" customWidth="1"/>
    <col min="12" max="14" width="9.33203125" style="1006"/>
    <col min="15" max="17" width="14.1640625" style="1010" hidden="1" customWidth="1"/>
    <col min="18" max="18" width="14.1640625" style="1009" hidden="1" customWidth="1"/>
    <col min="19" max="19" width="9.33203125" style="1009" hidden="1" customWidth="1"/>
    <col min="20" max="22" width="14.1640625" style="1010" hidden="1" customWidth="1"/>
    <col min="23" max="23" width="14.1640625" style="1009" hidden="1" customWidth="1"/>
    <col min="24" max="255" width="9.33203125" style="1006"/>
    <col min="256" max="256" width="65.6640625" style="1006" customWidth="1"/>
    <col min="257" max="257" width="10.6640625" style="1006" customWidth="1"/>
    <col min="258" max="258" width="20.6640625" style="1006" customWidth="1"/>
    <col min="259" max="259" width="3.33203125" style="1006" customWidth="1"/>
    <col min="260" max="260" width="65.6640625" style="1006" customWidth="1"/>
    <col min="261" max="261" width="10.6640625" style="1006" customWidth="1"/>
    <col min="262" max="262" width="20.6640625" style="1006" customWidth="1"/>
    <col min="263" max="263" width="73.6640625" style="1006" customWidth="1"/>
    <col min="264" max="265" width="9.33203125" style="1006"/>
    <col min="266" max="266" width="23.33203125" style="1006" customWidth="1"/>
    <col min="267" max="269" width="9.33203125" style="1006"/>
    <col min="270" max="273" width="14.1640625" style="1006" customWidth="1"/>
    <col min="274" max="274" width="9.33203125" style="1006"/>
    <col min="275" max="278" width="14.1640625" style="1006" customWidth="1"/>
    <col min="279" max="511" width="9.33203125" style="1006"/>
    <col min="512" max="512" width="65.6640625" style="1006" customWidth="1"/>
    <col min="513" max="513" width="10.6640625" style="1006" customWidth="1"/>
    <col min="514" max="514" width="20.6640625" style="1006" customWidth="1"/>
    <col min="515" max="515" width="3.33203125" style="1006" customWidth="1"/>
    <col min="516" max="516" width="65.6640625" style="1006" customWidth="1"/>
    <col min="517" max="517" width="10.6640625" style="1006" customWidth="1"/>
    <col min="518" max="518" width="20.6640625" style="1006" customWidth="1"/>
    <col min="519" max="519" width="73.6640625" style="1006" customWidth="1"/>
    <col min="520" max="521" width="9.33203125" style="1006"/>
    <col min="522" max="522" width="23.33203125" style="1006" customWidth="1"/>
    <col min="523" max="525" width="9.33203125" style="1006"/>
    <col min="526" max="529" width="14.1640625" style="1006" customWidth="1"/>
    <col min="530" max="530" width="9.33203125" style="1006"/>
    <col min="531" max="534" width="14.1640625" style="1006" customWidth="1"/>
    <col min="535" max="767" width="9.33203125" style="1006"/>
    <col min="768" max="768" width="65.6640625" style="1006" customWidth="1"/>
    <col min="769" max="769" width="10.6640625" style="1006" customWidth="1"/>
    <col min="770" max="770" width="20.6640625" style="1006" customWidth="1"/>
    <col min="771" max="771" width="3.33203125" style="1006" customWidth="1"/>
    <col min="772" max="772" width="65.6640625" style="1006" customWidth="1"/>
    <col min="773" max="773" width="10.6640625" style="1006" customWidth="1"/>
    <col min="774" max="774" width="20.6640625" style="1006" customWidth="1"/>
    <col min="775" max="775" width="73.6640625" style="1006" customWidth="1"/>
    <col min="776" max="777" width="9.33203125" style="1006"/>
    <col min="778" max="778" width="23.33203125" style="1006" customWidth="1"/>
    <col min="779" max="781" width="9.33203125" style="1006"/>
    <col min="782" max="785" width="14.1640625" style="1006" customWidth="1"/>
    <col min="786" max="786" width="9.33203125" style="1006"/>
    <col min="787" max="790" width="14.1640625" style="1006" customWidth="1"/>
    <col min="791" max="1023" width="9.33203125" style="1006"/>
    <col min="1024" max="1024" width="65.6640625" style="1006" customWidth="1"/>
    <col min="1025" max="1025" width="10.6640625" style="1006" customWidth="1"/>
    <col min="1026" max="1026" width="20.6640625" style="1006" customWidth="1"/>
    <col min="1027" max="1027" width="3.33203125" style="1006" customWidth="1"/>
    <col min="1028" max="1028" width="65.6640625" style="1006" customWidth="1"/>
    <col min="1029" max="1029" width="10.6640625" style="1006" customWidth="1"/>
    <col min="1030" max="1030" width="20.6640625" style="1006" customWidth="1"/>
    <col min="1031" max="1031" width="73.6640625" style="1006" customWidth="1"/>
    <col min="1032" max="1033" width="9.33203125" style="1006"/>
    <col min="1034" max="1034" width="23.33203125" style="1006" customWidth="1"/>
    <col min="1035" max="1037" width="9.33203125" style="1006"/>
    <col min="1038" max="1041" width="14.1640625" style="1006" customWidth="1"/>
    <col min="1042" max="1042" width="9.33203125" style="1006"/>
    <col min="1043" max="1046" width="14.1640625" style="1006" customWidth="1"/>
    <col min="1047" max="1279" width="9.33203125" style="1006"/>
    <col min="1280" max="1280" width="65.6640625" style="1006" customWidth="1"/>
    <col min="1281" max="1281" width="10.6640625" style="1006" customWidth="1"/>
    <col min="1282" max="1282" width="20.6640625" style="1006" customWidth="1"/>
    <col min="1283" max="1283" width="3.33203125" style="1006" customWidth="1"/>
    <col min="1284" max="1284" width="65.6640625" style="1006" customWidth="1"/>
    <col min="1285" max="1285" width="10.6640625" style="1006" customWidth="1"/>
    <col min="1286" max="1286" width="20.6640625" style="1006" customWidth="1"/>
    <col min="1287" max="1287" width="73.6640625" style="1006" customWidth="1"/>
    <col min="1288" max="1289" width="9.33203125" style="1006"/>
    <col min="1290" max="1290" width="23.33203125" style="1006" customWidth="1"/>
    <col min="1291" max="1293" width="9.33203125" style="1006"/>
    <col min="1294" max="1297" width="14.1640625" style="1006" customWidth="1"/>
    <col min="1298" max="1298" width="9.33203125" style="1006"/>
    <col min="1299" max="1302" width="14.1640625" style="1006" customWidth="1"/>
    <col min="1303" max="1535" width="9.33203125" style="1006"/>
    <col min="1536" max="1536" width="65.6640625" style="1006" customWidth="1"/>
    <col min="1537" max="1537" width="10.6640625" style="1006" customWidth="1"/>
    <col min="1538" max="1538" width="20.6640625" style="1006" customWidth="1"/>
    <col min="1539" max="1539" width="3.33203125" style="1006" customWidth="1"/>
    <col min="1540" max="1540" width="65.6640625" style="1006" customWidth="1"/>
    <col min="1541" max="1541" width="10.6640625" style="1006" customWidth="1"/>
    <col min="1542" max="1542" width="20.6640625" style="1006" customWidth="1"/>
    <col min="1543" max="1543" width="73.6640625" style="1006" customWidth="1"/>
    <col min="1544" max="1545" width="9.33203125" style="1006"/>
    <col min="1546" max="1546" width="23.33203125" style="1006" customWidth="1"/>
    <col min="1547" max="1549" width="9.33203125" style="1006"/>
    <col min="1550" max="1553" width="14.1640625" style="1006" customWidth="1"/>
    <col min="1554" max="1554" width="9.33203125" style="1006"/>
    <col min="1555" max="1558" width="14.1640625" style="1006" customWidth="1"/>
    <col min="1559" max="1791" width="9.33203125" style="1006"/>
    <col min="1792" max="1792" width="65.6640625" style="1006" customWidth="1"/>
    <col min="1793" max="1793" width="10.6640625" style="1006" customWidth="1"/>
    <col min="1794" max="1794" width="20.6640625" style="1006" customWidth="1"/>
    <col min="1795" max="1795" width="3.33203125" style="1006" customWidth="1"/>
    <col min="1796" max="1796" width="65.6640625" style="1006" customWidth="1"/>
    <col min="1797" max="1797" width="10.6640625" style="1006" customWidth="1"/>
    <col min="1798" max="1798" width="20.6640625" style="1006" customWidth="1"/>
    <col min="1799" max="1799" width="73.6640625" style="1006" customWidth="1"/>
    <col min="1800" max="1801" width="9.33203125" style="1006"/>
    <col min="1802" max="1802" width="23.33203125" style="1006" customWidth="1"/>
    <col min="1803" max="1805" width="9.33203125" style="1006"/>
    <col min="1806" max="1809" width="14.1640625" style="1006" customWidth="1"/>
    <col min="1810" max="1810" width="9.33203125" style="1006"/>
    <col min="1811" max="1814" width="14.1640625" style="1006" customWidth="1"/>
    <col min="1815" max="2047" width="9.33203125" style="1006"/>
    <col min="2048" max="2048" width="65.6640625" style="1006" customWidth="1"/>
    <col min="2049" max="2049" width="10.6640625" style="1006" customWidth="1"/>
    <col min="2050" max="2050" width="20.6640625" style="1006" customWidth="1"/>
    <col min="2051" max="2051" width="3.33203125" style="1006" customWidth="1"/>
    <col min="2052" max="2052" width="65.6640625" style="1006" customWidth="1"/>
    <col min="2053" max="2053" width="10.6640625" style="1006" customWidth="1"/>
    <col min="2054" max="2054" width="20.6640625" style="1006" customWidth="1"/>
    <col min="2055" max="2055" width="73.6640625" style="1006" customWidth="1"/>
    <col min="2056" max="2057" width="9.33203125" style="1006"/>
    <col min="2058" max="2058" width="23.33203125" style="1006" customWidth="1"/>
    <col min="2059" max="2061" width="9.33203125" style="1006"/>
    <col min="2062" max="2065" width="14.1640625" style="1006" customWidth="1"/>
    <col min="2066" max="2066" width="9.33203125" style="1006"/>
    <col min="2067" max="2070" width="14.1640625" style="1006" customWidth="1"/>
    <col min="2071" max="2303" width="9.33203125" style="1006"/>
    <col min="2304" max="2304" width="65.6640625" style="1006" customWidth="1"/>
    <col min="2305" max="2305" width="10.6640625" style="1006" customWidth="1"/>
    <col min="2306" max="2306" width="20.6640625" style="1006" customWidth="1"/>
    <col min="2307" max="2307" width="3.33203125" style="1006" customWidth="1"/>
    <col min="2308" max="2308" width="65.6640625" style="1006" customWidth="1"/>
    <col min="2309" max="2309" width="10.6640625" style="1006" customWidth="1"/>
    <col min="2310" max="2310" width="20.6640625" style="1006" customWidth="1"/>
    <col min="2311" max="2311" width="73.6640625" style="1006" customWidth="1"/>
    <col min="2312" max="2313" width="9.33203125" style="1006"/>
    <col min="2314" max="2314" width="23.33203125" style="1006" customWidth="1"/>
    <col min="2315" max="2317" width="9.33203125" style="1006"/>
    <col min="2318" max="2321" width="14.1640625" style="1006" customWidth="1"/>
    <col min="2322" max="2322" width="9.33203125" style="1006"/>
    <col min="2323" max="2326" width="14.1640625" style="1006" customWidth="1"/>
    <col min="2327" max="2559" width="9.33203125" style="1006"/>
    <col min="2560" max="2560" width="65.6640625" style="1006" customWidth="1"/>
    <col min="2561" max="2561" width="10.6640625" style="1006" customWidth="1"/>
    <col min="2562" max="2562" width="20.6640625" style="1006" customWidth="1"/>
    <col min="2563" max="2563" width="3.33203125" style="1006" customWidth="1"/>
    <col min="2564" max="2564" width="65.6640625" style="1006" customWidth="1"/>
    <col min="2565" max="2565" width="10.6640625" style="1006" customWidth="1"/>
    <col min="2566" max="2566" width="20.6640625" style="1006" customWidth="1"/>
    <col min="2567" max="2567" width="73.6640625" style="1006" customWidth="1"/>
    <col min="2568" max="2569" width="9.33203125" style="1006"/>
    <col min="2570" max="2570" width="23.33203125" style="1006" customWidth="1"/>
    <col min="2571" max="2573" width="9.33203125" style="1006"/>
    <col min="2574" max="2577" width="14.1640625" style="1006" customWidth="1"/>
    <col min="2578" max="2578" width="9.33203125" style="1006"/>
    <col min="2579" max="2582" width="14.1640625" style="1006" customWidth="1"/>
    <col min="2583" max="2815" width="9.33203125" style="1006"/>
    <col min="2816" max="2816" width="65.6640625" style="1006" customWidth="1"/>
    <col min="2817" max="2817" width="10.6640625" style="1006" customWidth="1"/>
    <col min="2818" max="2818" width="20.6640625" style="1006" customWidth="1"/>
    <col min="2819" max="2819" width="3.33203125" style="1006" customWidth="1"/>
    <col min="2820" max="2820" width="65.6640625" style="1006" customWidth="1"/>
    <col min="2821" max="2821" width="10.6640625" style="1006" customWidth="1"/>
    <col min="2822" max="2822" width="20.6640625" style="1006" customWidth="1"/>
    <col min="2823" max="2823" width="73.6640625" style="1006" customWidth="1"/>
    <col min="2824" max="2825" width="9.33203125" style="1006"/>
    <col min="2826" max="2826" width="23.33203125" style="1006" customWidth="1"/>
    <col min="2827" max="2829" width="9.33203125" style="1006"/>
    <col min="2830" max="2833" width="14.1640625" style="1006" customWidth="1"/>
    <col min="2834" max="2834" width="9.33203125" style="1006"/>
    <col min="2835" max="2838" width="14.1640625" style="1006" customWidth="1"/>
    <col min="2839" max="3071" width="9.33203125" style="1006"/>
    <col min="3072" max="3072" width="65.6640625" style="1006" customWidth="1"/>
    <col min="3073" max="3073" width="10.6640625" style="1006" customWidth="1"/>
    <col min="3074" max="3074" width="20.6640625" style="1006" customWidth="1"/>
    <col min="3075" max="3075" width="3.33203125" style="1006" customWidth="1"/>
    <col min="3076" max="3076" width="65.6640625" style="1006" customWidth="1"/>
    <col min="3077" max="3077" width="10.6640625" style="1006" customWidth="1"/>
    <col min="3078" max="3078" width="20.6640625" style="1006" customWidth="1"/>
    <col min="3079" max="3079" width="73.6640625" style="1006" customWidth="1"/>
    <col min="3080" max="3081" width="9.33203125" style="1006"/>
    <col min="3082" max="3082" width="23.33203125" style="1006" customWidth="1"/>
    <col min="3083" max="3085" width="9.33203125" style="1006"/>
    <col min="3086" max="3089" width="14.1640625" style="1006" customWidth="1"/>
    <col min="3090" max="3090" width="9.33203125" style="1006"/>
    <col min="3091" max="3094" width="14.1640625" style="1006" customWidth="1"/>
    <col min="3095" max="3327" width="9.33203125" style="1006"/>
    <col min="3328" max="3328" width="65.6640625" style="1006" customWidth="1"/>
    <col min="3329" max="3329" width="10.6640625" style="1006" customWidth="1"/>
    <col min="3330" max="3330" width="20.6640625" style="1006" customWidth="1"/>
    <col min="3331" max="3331" width="3.33203125" style="1006" customWidth="1"/>
    <col min="3332" max="3332" width="65.6640625" style="1006" customWidth="1"/>
    <col min="3333" max="3333" width="10.6640625" style="1006" customWidth="1"/>
    <col min="3334" max="3334" width="20.6640625" style="1006" customWidth="1"/>
    <col min="3335" max="3335" width="73.6640625" style="1006" customWidth="1"/>
    <col min="3336" max="3337" width="9.33203125" style="1006"/>
    <col min="3338" max="3338" width="23.33203125" style="1006" customWidth="1"/>
    <col min="3339" max="3341" width="9.33203125" style="1006"/>
    <col min="3342" max="3345" width="14.1640625" style="1006" customWidth="1"/>
    <col min="3346" max="3346" width="9.33203125" style="1006"/>
    <col min="3347" max="3350" width="14.1640625" style="1006" customWidth="1"/>
    <col min="3351" max="3583" width="9.33203125" style="1006"/>
    <col min="3584" max="3584" width="65.6640625" style="1006" customWidth="1"/>
    <col min="3585" max="3585" width="10.6640625" style="1006" customWidth="1"/>
    <col min="3586" max="3586" width="20.6640625" style="1006" customWidth="1"/>
    <col min="3587" max="3587" width="3.33203125" style="1006" customWidth="1"/>
    <col min="3588" max="3588" width="65.6640625" style="1006" customWidth="1"/>
    <col min="3589" max="3589" width="10.6640625" style="1006" customWidth="1"/>
    <col min="3590" max="3590" width="20.6640625" style="1006" customWidth="1"/>
    <col min="3591" max="3591" width="73.6640625" style="1006" customWidth="1"/>
    <col min="3592" max="3593" width="9.33203125" style="1006"/>
    <col min="3594" max="3594" width="23.33203125" style="1006" customWidth="1"/>
    <col min="3595" max="3597" width="9.33203125" style="1006"/>
    <col min="3598" max="3601" width="14.1640625" style="1006" customWidth="1"/>
    <col min="3602" max="3602" width="9.33203125" style="1006"/>
    <col min="3603" max="3606" width="14.1640625" style="1006" customWidth="1"/>
    <col min="3607" max="3839" width="9.33203125" style="1006"/>
    <col min="3840" max="3840" width="65.6640625" style="1006" customWidth="1"/>
    <col min="3841" max="3841" width="10.6640625" style="1006" customWidth="1"/>
    <col min="3842" max="3842" width="20.6640625" style="1006" customWidth="1"/>
    <col min="3843" max="3843" width="3.33203125" style="1006" customWidth="1"/>
    <col min="3844" max="3844" width="65.6640625" style="1006" customWidth="1"/>
    <col min="3845" max="3845" width="10.6640625" style="1006" customWidth="1"/>
    <col min="3846" max="3846" width="20.6640625" style="1006" customWidth="1"/>
    <col min="3847" max="3847" width="73.6640625" style="1006" customWidth="1"/>
    <col min="3848" max="3849" width="9.33203125" style="1006"/>
    <col min="3850" max="3850" width="23.33203125" style="1006" customWidth="1"/>
    <col min="3851" max="3853" width="9.33203125" style="1006"/>
    <col min="3854" max="3857" width="14.1640625" style="1006" customWidth="1"/>
    <col min="3858" max="3858" width="9.33203125" style="1006"/>
    <col min="3859" max="3862" width="14.1640625" style="1006" customWidth="1"/>
    <col min="3863" max="4095" width="9.33203125" style="1006"/>
    <col min="4096" max="4096" width="65.6640625" style="1006" customWidth="1"/>
    <col min="4097" max="4097" width="10.6640625" style="1006" customWidth="1"/>
    <col min="4098" max="4098" width="20.6640625" style="1006" customWidth="1"/>
    <col min="4099" max="4099" width="3.33203125" style="1006" customWidth="1"/>
    <col min="4100" max="4100" width="65.6640625" style="1006" customWidth="1"/>
    <col min="4101" max="4101" width="10.6640625" style="1006" customWidth="1"/>
    <col min="4102" max="4102" width="20.6640625" style="1006" customWidth="1"/>
    <col min="4103" max="4103" width="73.6640625" style="1006" customWidth="1"/>
    <col min="4104" max="4105" width="9.33203125" style="1006"/>
    <col min="4106" max="4106" width="23.33203125" style="1006" customWidth="1"/>
    <col min="4107" max="4109" width="9.33203125" style="1006"/>
    <col min="4110" max="4113" width="14.1640625" style="1006" customWidth="1"/>
    <col min="4114" max="4114" width="9.33203125" style="1006"/>
    <col min="4115" max="4118" width="14.1640625" style="1006" customWidth="1"/>
    <col min="4119" max="4351" width="9.33203125" style="1006"/>
    <col min="4352" max="4352" width="65.6640625" style="1006" customWidth="1"/>
    <col min="4353" max="4353" width="10.6640625" style="1006" customWidth="1"/>
    <col min="4354" max="4354" width="20.6640625" style="1006" customWidth="1"/>
    <col min="4355" max="4355" width="3.33203125" style="1006" customWidth="1"/>
    <col min="4356" max="4356" width="65.6640625" style="1006" customWidth="1"/>
    <col min="4357" max="4357" width="10.6640625" style="1006" customWidth="1"/>
    <col min="4358" max="4358" width="20.6640625" style="1006" customWidth="1"/>
    <col min="4359" max="4359" width="73.6640625" style="1006" customWidth="1"/>
    <col min="4360" max="4361" width="9.33203125" style="1006"/>
    <col min="4362" max="4362" width="23.33203125" style="1006" customWidth="1"/>
    <col min="4363" max="4365" width="9.33203125" style="1006"/>
    <col min="4366" max="4369" width="14.1640625" style="1006" customWidth="1"/>
    <col min="4370" max="4370" width="9.33203125" style="1006"/>
    <col min="4371" max="4374" width="14.1640625" style="1006" customWidth="1"/>
    <col min="4375" max="4607" width="9.33203125" style="1006"/>
    <col min="4608" max="4608" width="65.6640625" style="1006" customWidth="1"/>
    <col min="4609" max="4609" width="10.6640625" style="1006" customWidth="1"/>
    <col min="4610" max="4610" width="20.6640625" style="1006" customWidth="1"/>
    <col min="4611" max="4611" width="3.33203125" style="1006" customWidth="1"/>
    <col min="4612" max="4612" width="65.6640625" style="1006" customWidth="1"/>
    <col min="4613" max="4613" width="10.6640625" style="1006" customWidth="1"/>
    <col min="4614" max="4614" width="20.6640625" style="1006" customWidth="1"/>
    <col min="4615" max="4615" width="73.6640625" style="1006" customWidth="1"/>
    <col min="4616" max="4617" width="9.33203125" style="1006"/>
    <col min="4618" max="4618" width="23.33203125" style="1006" customWidth="1"/>
    <col min="4619" max="4621" width="9.33203125" style="1006"/>
    <col min="4622" max="4625" width="14.1640625" style="1006" customWidth="1"/>
    <col min="4626" max="4626" width="9.33203125" style="1006"/>
    <col min="4627" max="4630" width="14.1640625" style="1006" customWidth="1"/>
    <col min="4631" max="4863" width="9.33203125" style="1006"/>
    <col min="4864" max="4864" width="65.6640625" style="1006" customWidth="1"/>
    <col min="4865" max="4865" width="10.6640625" style="1006" customWidth="1"/>
    <col min="4866" max="4866" width="20.6640625" style="1006" customWidth="1"/>
    <col min="4867" max="4867" width="3.33203125" style="1006" customWidth="1"/>
    <col min="4868" max="4868" width="65.6640625" style="1006" customWidth="1"/>
    <col min="4869" max="4869" width="10.6640625" style="1006" customWidth="1"/>
    <col min="4870" max="4870" width="20.6640625" style="1006" customWidth="1"/>
    <col min="4871" max="4871" width="73.6640625" style="1006" customWidth="1"/>
    <col min="4872" max="4873" width="9.33203125" style="1006"/>
    <col min="4874" max="4874" width="23.33203125" style="1006" customWidth="1"/>
    <col min="4875" max="4877" width="9.33203125" style="1006"/>
    <col min="4878" max="4881" width="14.1640625" style="1006" customWidth="1"/>
    <col min="4882" max="4882" width="9.33203125" style="1006"/>
    <col min="4883" max="4886" width="14.1640625" style="1006" customWidth="1"/>
    <col min="4887" max="5119" width="9.33203125" style="1006"/>
    <col min="5120" max="5120" width="65.6640625" style="1006" customWidth="1"/>
    <col min="5121" max="5121" width="10.6640625" style="1006" customWidth="1"/>
    <col min="5122" max="5122" width="20.6640625" style="1006" customWidth="1"/>
    <col min="5123" max="5123" width="3.33203125" style="1006" customWidth="1"/>
    <col min="5124" max="5124" width="65.6640625" style="1006" customWidth="1"/>
    <col min="5125" max="5125" width="10.6640625" style="1006" customWidth="1"/>
    <col min="5126" max="5126" width="20.6640625" style="1006" customWidth="1"/>
    <col min="5127" max="5127" width="73.6640625" style="1006" customWidth="1"/>
    <col min="5128" max="5129" width="9.33203125" style="1006"/>
    <col min="5130" max="5130" width="23.33203125" style="1006" customWidth="1"/>
    <col min="5131" max="5133" width="9.33203125" style="1006"/>
    <col min="5134" max="5137" width="14.1640625" style="1006" customWidth="1"/>
    <col min="5138" max="5138" width="9.33203125" style="1006"/>
    <col min="5139" max="5142" width="14.1640625" style="1006" customWidth="1"/>
    <col min="5143" max="5375" width="9.33203125" style="1006"/>
    <col min="5376" max="5376" width="65.6640625" style="1006" customWidth="1"/>
    <col min="5377" max="5377" width="10.6640625" style="1006" customWidth="1"/>
    <col min="5378" max="5378" width="20.6640625" style="1006" customWidth="1"/>
    <col min="5379" max="5379" width="3.33203125" style="1006" customWidth="1"/>
    <col min="5380" max="5380" width="65.6640625" style="1006" customWidth="1"/>
    <col min="5381" max="5381" width="10.6640625" style="1006" customWidth="1"/>
    <col min="5382" max="5382" width="20.6640625" style="1006" customWidth="1"/>
    <col min="5383" max="5383" width="73.6640625" style="1006" customWidth="1"/>
    <col min="5384" max="5385" width="9.33203125" style="1006"/>
    <col min="5386" max="5386" width="23.33203125" style="1006" customWidth="1"/>
    <col min="5387" max="5389" width="9.33203125" style="1006"/>
    <col min="5390" max="5393" width="14.1640625" style="1006" customWidth="1"/>
    <col min="5394" max="5394" width="9.33203125" style="1006"/>
    <col min="5395" max="5398" width="14.1640625" style="1006" customWidth="1"/>
    <col min="5399" max="5631" width="9.33203125" style="1006"/>
    <col min="5632" max="5632" width="65.6640625" style="1006" customWidth="1"/>
    <col min="5633" max="5633" width="10.6640625" style="1006" customWidth="1"/>
    <col min="5634" max="5634" width="20.6640625" style="1006" customWidth="1"/>
    <col min="5635" max="5635" width="3.33203125" style="1006" customWidth="1"/>
    <col min="5636" max="5636" width="65.6640625" style="1006" customWidth="1"/>
    <col min="5637" max="5637" width="10.6640625" style="1006" customWidth="1"/>
    <col min="5638" max="5638" width="20.6640625" style="1006" customWidth="1"/>
    <col min="5639" max="5639" width="73.6640625" style="1006" customWidth="1"/>
    <col min="5640" max="5641" width="9.33203125" style="1006"/>
    <col min="5642" max="5642" width="23.33203125" style="1006" customWidth="1"/>
    <col min="5643" max="5645" width="9.33203125" style="1006"/>
    <col min="5646" max="5649" width="14.1640625" style="1006" customWidth="1"/>
    <col min="5650" max="5650" width="9.33203125" style="1006"/>
    <col min="5651" max="5654" width="14.1640625" style="1006" customWidth="1"/>
    <col min="5655" max="5887" width="9.33203125" style="1006"/>
    <col min="5888" max="5888" width="65.6640625" style="1006" customWidth="1"/>
    <col min="5889" max="5889" width="10.6640625" style="1006" customWidth="1"/>
    <col min="5890" max="5890" width="20.6640625" style="1006" customWidth="1"/>
    <col min="5891" max="5891" width="3.33203125" style="1006" customWidth="1"/>
    <col min="5892" max="5892" width="65.6640625" style="1006" customWidth="1"/>
    <col min="5893" max="5893" width="10.6640625" style="1006" customWidth="1"/>
    <col min="5894" max="5894" width="20.6640625" style="1006" customWidth="1"/>
    <col min="5895" max="5895" width="73.6640625" style="1006" customWidth="1"/>
    <col min="5896" max="5897" width="9.33203125" style="1006"/>
    <col min="5898" max="5898" width="23.33203125" style="1006" customWidth="1"/>
    <col min="5899" max="5901" width="9.33203125" style="1006"/>
    <col min="5902" max="5905" width="14.1640625" style="1006" customWidth="1"/>
    <col min="5906" max="5906" width="9.33203125" style="1006"/>
    <col min="5907" max="5910" width="14.1640625" style="1006" customWidth="1"/>
    <col min="5911" max="6143" width="9.33203125" style="1006"/>
    <col min="6144" max="6144" width="65.6640625" style="1006" customWidth="1"/>
    <col min="6145" max="6145" width="10.6640625" style="1006" customWidth="1"/>
    <col min="6146" max="6146" width="20.6640625" style="1006" customWidth="1"/>
    <col min="6147" max="6147" width="3.33203125" style="1006" customWidth="1"/>
    <col min="6148" max="6148" width="65.6640625" style="1006" customWidth="1"/>
    <col min="6149" max="6149" width="10.6640625" style="1006" customWidth="1"/>
    <col min="6150" max="6150" width="20.6640625" style="1006" customWidth="1"/>
    <col min="6151" max="6151" width="73.6640625" style="1006" customWidth="1"/>
    <col min="6152" max="6153" width="9.33203125" style="1006"/>
    <col min="6154" max="6154" width="23.33203125" style="1006" customWidth="1"/>
    <col min="6155" max="6157" width="9.33203125" style="1006"/>
    <col min="6158" max="6161" width="14.1640625" style="1006" customWidth="1"/>
    <col min="6162" max="6162" width="9.33203125" style="1006"/>
    <col min="6163" max="6166" width="14.1640625" style="1006" customWidth="1"/>
    <col min="6167" max="6399" width="9.33203125" style="1006"/>
    <col min="6400" max="6400" width="65.6640625" style="1006" customWidth="1"/>
    <col min="6401" max="6401" width="10.6640625" style="1006" customWidth="1"/>
    <col min="6402" max="6402" width="20.6640625" style="1006" customWidth="1"/>
    <col min="6403" max="6403" width="3.33203125" style="1006" customWidth="1"/>
    <col min="6404" max="6404" width="65.6640625" style="1006" customWidth="1"/>
    <col min="6405" max="6405" width="10.6640625" style="1006" customWidth="1"/>
    <col min="6406" max="6406" width="20.6640625" style="1006" customWidth="1"/>
    <col min="6407" max="6407" width="73.6640625" style="1006" customWidth="1"/>
    <col min="6408" max="6409" width="9.33203125" style="1006"/>
    <col min="6410" max="6410" width="23.33203125" style="1006" customWidth="1"/>
    <col min="6411" max="6413" width="9.33203125" style="1006"/>
    <col min="6414" max="6417" width="14.1640625" style="1006" customWidth="1"/>
    <col min="6418" max="6418" width="9.33203125" style="1006"/>
    <col min="6419" max="6422" width="14.1640625" style="1006" customWidth="1"/>
    <col min="6423" max="6655" width="9.33203125" style="1006"/>
    <col min="6656" max="6656" width="65.6640625" style="1006" customWidth="1"/>
    <col min="6657" max="6657" width="10.6640625" style="1006" customWidth="1"/>
    <col min="6658" max="6658" width="20.6640625" style="1006" customWidth="1"/>
    <col min="6659" max="6659" width="3.33203125" style="1006" customWidth="1"/>
    <col min="6660" max="6660" width="65.6640625" style="1006" customWidth="1"/>
    <col min="6661" max="6661" width="10.6640625" style="1006" customWidth="1"/>
    <col min="6662" max="6662" width="20.6640625" style="1006" customWidth="1"/>
    <col min="6663" max="6663" width="73.6640625" style="1006" customWidth="1"/>
    <col min="6664" max="6665" width="9.33203125" style="1006"/>
    <col min="6666" max="6666" width="23.33203125" style="1006" customWidth="1"/>
    <col min="6667" max="6669" width="9.33203125" style="1006"/>
    <col min="6670" max="6673" width="14.1640625" style="1006" customWidth="1"/>
    <col min="6674" max="6674" width="9.33203125" style="1006"/>
    <col min="6675" max="6678" width="14.1640625" style="1006" customWidth="1"/>
    <col min="6679" max="6911" width="9.33203125" style="1006"/>
    <col min="6912" max="6912" width="65.6640625" style="1006" customWidth="1"/>
    <col min="6913" max="6913" width="10.6640625" style="1006" customWidth="1"/>
    <col min="6914" max="6914" width="20.6640625" style="1006" customWidth="1"/>
    <col min="6915" max="6915" width="3.33203125" style="1006" customWidth="1"/>
    <col min="6916" max="6916" width="65.6640625" style="1006" customWidth="1"/>
    <col min="6917" max="6917" width="10.6640625" style="1006" customWidth="1"/>
    <col min="6918" max="6918" width="20.6640625" style="1006" customWidth="1"/>
    <col min="6919" max="6919" width="73.6640625" style="1006" customWidth="1"/>
    <col min="6920" max="6921" width="9.33203125" style="1006"/>
    <col min="6922" max="6922" width="23.33203125" style="1006" customWidth="1"/>
    <col min="6923" max="6925" width="9.33203125" style="1006"/>
    <col min="6926" max="6929" width="14.1640625" style="1006" customWidth="1"/>
    <col min="6930" max="6930" width="9.33203125" style="1006"/>
    <col min="6931" max="6934" width="14.1640625" style="1006" customWidth="1"/>
    <col min="6935" max="7167" width="9.33203125" style="1006"/>
    <col min="7168" max="7168" width="65.6640625" style="1006" customWidth="1"/>
    <col min="7169" max="7169" width="10.6640625" style="1006" customWidth="1"/>
    <col min="7170" max="7170" width="20.6640625" style="1006" customWidth="1"/>
    <col min="7171" max="7171" width="3.33203125" style="1006" customWidth="1"/>
    <col min="7172" max="7172" width="65.6640625" style="1006" customWidth="1"/>
    <col min="7173" max="7173" width="10.6640625" style="1006" customWidth="1"/>
    <col min="7174" max="7174" width="20.6640625" style="1006" customWidth="1"/>
    <col min="7175" max="7175" width="73.6640625" style="1006" customWidth="1"/>
    <col min="7176" max="7177" width="9.33203125" style="1006"/>
    <col min="7178" max="7178" width="23.33203125" style="1006" customWidth="1"/>
    <col min="7179" max="7181" width="9.33203125" style="1006"/>
    <col min="7182" max="7185" width="14.1640625" style="1006" customWidth="1"/>
    <col min="7186" max="7186" width="9.33203125" style="1006"/>
    <col min="7187" max="7190" width="14.1640625" style="1006" customWidth="1"/>
    <col min="7191" max="7423" width="9.33203125" style="1006"/>
    <col min="7424" max="7424" width="65.6640625" style="1006" customWidth="1"/>
    <col min="7425" max="7425" width="10.6640625" style="1006" customWidth="1"/>
    <col min="7426" max="7426" width="20.6640625" style="1006" customWidth="1"/>
    <col min="7427" max="7427" width="3.33203125" style="1006" customWidth="1"/>
    <col min="7428" max="7428" width="65.6640625" style="1006" customWidth="1"/>
    <col min="7429" max="7429" width="10.6640625" style="1006" customWidth="1"/>
    <col min="7430" max="7430" width="20.6640625" style="1006" customWidth="1"/>
    <col min="7431" max="7431" width="73.6640625" style="1006" customWidth="1"/>
    <col min="7432" max="7433" width="9.33203125" style="1006"/>
    <col min="7434" max="7434" width="23.33203125" style="1006" customWidth="1"/>
    <col min="7435" max="7437" width="9.33203125" style="1006"/>
    <col min="7438" max="7441" width="14.1640625" style="1006" customWidth="1"/>
    <col min="7442" max="7442" width="9.33203125" style="1006"/>
    <col min="7443" max="7446" width="14.1640625" style="1006" customWidth="1"/>
    <col min="7447" max="7679" width="9.33203125" style="1006"/>
    <col min="7680" max="7680" width="65.6640625" style="1006" customWidth="1"/>
    <col min="7681" max="7681" width="10.6640625" style="1006" customWidth="1"/>
    <col min="7682" max="7682" width="20.6640625" style="1006" customWidth="1"/>
    <col min="7683" max="7683" width="3.33203125" style="1006" customWidth="1"/>
    <col min="7684" max="7684" width="65.6640625" style="1006" customWidth="1"/>
    <col min="7685" max="7685" width="10.6640625" style="1006" customWidth="1"/>
    <col min="7686" max="7686" width="20.6640625" style="1006" customWidth="1"/>
    <col min="7687" max="7687" width="73.6640625" style="1006" customWidth="1"/>
    <col min="7688" max="7689" width="9.33203125" style="1006"/>
    <col min="7690" max="7690" width="23.33203125" style="1006" customWidth="1"/>
    <col min="7691" max="7693" width="9.33203125" style="1006"/>
    <col min="7694" max="7697" width="14.1640625" style="1006" customWidth="1"/>
    <col min="7698" max="7698" width="9.33203125" style="1006"/>
    <col min="7699" max="7702" width="14.1640625" style="1006" customWidth="1"/>
    <col min="7703" max="7935" width="9.33203125" style="1006"/>
    <col min="7936" max="7936" width="65.6640625" style="1006" customWidth="1"/>
    <col min="7937" max="7937" width="10.6640625" style="1006" customWidth="1"/>
    <col min="7938" max="7938" width="20.6640625" style="1006" customWidth="1"/>
    <col min="7939" max="7939" width="3.33203125" style="1006" customWidth="1"/>
    <col min="7940" max="7940" width="65.6640625" style="1006" customWidth="1"/>
    <col min="7941" max="7941" width="10.6640625" style="1006" customWidth="1"/>
    <col min="7942" max="7942" width="20.6640625" style="1006" customWidth="1"/>
    <col min="7943" max="7943" width="73.6640625" style="1006" customWidth="1"/>
    <col min="7944" max="7945" width="9.33203125" style="1006"/>
    <col min="7946" max="7946" width="23.33203125" style="1006" customWidth="1"/>
    <col min="7947" max="7949" width="9.33203125" style="1006"/>
    <col min="7950" max="7953" width="14.1640625" style="1006" customWidth="1"/>
    <col min="7954" max="7954" width="9.33203125" style="1006"/>
    <col min="7955" max="7958" width="14.1640625" style="1006" customWidth="1"/>
    <col min="7959" max="8191" width="9.33203125" style="1006"/>
    <col min="8192" max="8192" width="65.6640625" style="1006" customWidth="1"/>
    <col min="8193" max="8193" width="10.6640625" style="1006" customWidth="1"/>
    <col min="8194" max="8194" width="20.6640625" style="1006" customWidth="1"/>
    <col min="8195" max="8195" width="3.33203125" style="1006" customWidth="1"/>
    <col min="8196" max="8196" width="65.6640625" style="1006" customWidth="1"/>
    <col min="8197" max="8197" width="10.6640625" style="1006" customWidth="1"/>
    <col min="8198" max="8198" width="20.6640625" style="1006" customWidth="1"/>
    <col min="8199" max="8199" width="73.6640625" style="1006" customWidth="1"/>
    <col min="8200" max="8201" width="9.33203125" style="1006"/>
    <col min="8202" max="8202" width="23.33203125" style="1006" customWidth="1"/>
    <col min="8203" max="8205" width="9.33203125" style="1006"/>
    <col min="8206" max="8209" width="14.1640625" style="1006" customWidth="1"/>
    <col min="8210" max="8210" width="9.33203125" style="1006"/>
    <col min="8211" max="8214" width="14.1640625" style="1006" customWidth="1"/>
    <col min="8215" max="8447" width="9.33203125" style="1006"/>
    <col min="8448" max="8448" width="65.6640625" style="1006" customWidth="1"/>
    <col min="8449" max="8449" width="10.6640625" style="1006" customWidth="1"/>
    <col min="8450" max="8450" width="20.6640625" style="1006" customWidth="1"/>
    <col min="8451" max="8451" width="3.33203125" style="1006" customWidth="1"/>
    <col min="8452" max="8452" width="65.6640625" style="1006" customWidth="1"/>
    <col min="8453" max="8453" width="10.6640625" style="1006" customWidth="1"/>
    <col min="8454" max="8454" width="20.6640625" style="1006" customWidth="1"/>
    <col min="8455" max="8455" width="73.6640625" style="1006" customWidth="1"/>
    <col min="8456" max="8457" width="9.33203125" style="1006"/>
    <col min="8458" max="8458" width="23.33203125" style="1006" customWidth="1"/>
    <col min="8459" max="8461" width="9.33203125" style="1006"/>
    <col min="8462" max="8465" width="14.1640625" style="1006" customWidth="1"/>
    <col min="8466" max="8466" width="9.33203125" style="1006"/>
    <col min="8467" max="8470" width="14.1640625" style="1006" customWidth="1"/>
    <col min="8471" max="8703" width="9.33203125" style="1006"/>
    <col min="8704" max="8704" width="65.6640625" style="1006" customWidth="1"/>
    <col min="8705" max="8705" width="10.6640625" style="1006" customWidth="1"/>
    <col min="8706" max="8706" width="20.6640625" style="1006" customWidth="1"/>
    <col min="8707" max="8707" width="3.33203125" style="1006" customWidth="1"/>
    <col min="8708" max="8708" width="65.6640625" style="1006" customWidth="1"/>
    <col min="8709" max="8709" width="10.6640625" style="1006" customWidth="1"/>
    <col min="8710" max="8710" width="20.6640625" style="1006" customWidth="1"/>
    <col min="8711" max="8711" width="73.6640625" style="1006" customWidth="1"/>
    <col min="8712" max="8713" width="9.33203125" style="1006"/>
    <col min="8714" max="8714" width="23.33203125" style="1006" customWidth="1"/>
    <col min="8715" max="8717" width="9.33203125" style="1006"/>
    <col min="8718" max="8721" width="14.1640625" style="1006" customWidth="1"/>
    <col min="8722" max="8722" width="9.33203125" style="1006"/>
    <col min="8723" max="8726" width="14.1640625" style="1006" customWidth="1"/>
    <col min="8727" max="8959" width="9.33203125" style="1006"/>
    <col min="8960" max="8960" width="65.6640625" style="1006" customWidth="1"/>
    <col min="8961" max="8961" width="10.6640625" style="1006" customWidth="1"/>
    <col min="8962" max="8962" width="20.6640625" style="1006" customWidth="1"/>
    <col min="8963" max="8963" width="3.33203125" style="1006" customWidth="1"/>
    <col min="8964" max="8964" width="65.6640625" style="1006" customWidth="1"/>
    <col min="8965" max="8965" width="10.6640625" style="1006" customWidth="1"/>
    <col min="8966" max="8966" width="20.6640625" style="1006" customWidth="1"/>
    <col min="8967" max="8967" width="73.6640625" style="1006" customWidth="1"/>
    <col min="8968" max="8969" width="9.33203125" style="1006"/>
    <col min="8970" max="8970" width="23.33203125" style="1006" customWidth="1"/>
    <col min="8971" max="8973" width="9.33203125" style="1006"/>
    <col min="8974" max="8977" width="14.1640625" style="1006" customWidth="1"/>
    <col min="8978" max="8978" width="9.33203125" style="1006"/>
    <col min="8979" max="8982" width="14.1640625" style="1006" customWidth="1"/>
    <col min="8983" max="9215" width="9.33203125" style="1006"/>
    <col min="9216" max="9216" width="65.6640625" style="1006" customWidth="1"/>
    <col min="9217" max="9217" width="10.6640625" style="1006" customWidth="1"/>
    <col min="9218" max="9218" width="20.6640625" style="1006" customWidth="1"/>
    <col min="9219" max="9219" width="3.33203125" style="1006" customWidth="1"/>
    <col min="9220" max="9220" width="65.6640625" style="1006" customWidth="1"/>
    <col min="9221" max="9221" width="10.6640625" style="1006" customWidth="1"/>
    <col min="9222" max="9222" width="20.6640625" style="1006" customWidth="1"/>
    <col min="9223" max="9223" width="73.6640625" style="1006" customWidth="1"/>
    <col min="9224" max="9225" width="9.33203125" style="1006"/>
    <col min="9226" max="9226" width="23.33203125" style="1006" customWidth="1"/>
    <col min="9227" max="9229" width="9.33203125" style="1006"/>
    <col min="9230" max="9233" width="14.1640625" style="1006" customWidth="1"/>
    <col min="9234" max="9234" width="9.33203125" style="1006"/>
    <col min="9235" max="9238" width="14.1640625" style="1006" customWidth="1"/>
    <col min="9239" max="9471" width="9.33203125" style="1006"/>
    <col min="9472" max="9472" width="65.6640625" style="1006" customWidth="1"/>
    <col min="9473" max="9473" width="10.6640625" style="1006" customWidth="1"/>
    <col min="9474" max="9474" width="20.6640625" style="1006" customWidth="1"/>
    <col min="9475" max="9475" width="3.33203125" style="1006" customWidth="1"/>
    <col min="9476" max="9476" width="65.6640625" style="1006" customWidth="1"/>
    <col min="9477" max="9477" width="10.6640625" style="1006" customWidth="1"/>
    <col min="9478" max="9478" width="20.6640625" style="1006" customWidth="1"/>
    <col min="9479" max="9479" width="73.6640625" style="1006" customWidth="1"/>
    <col min="9480" max="9481" width="9.33203125" style="1006"/>
    <col min="9482" max="9482" width="23.33203125" style="1006" customWidth="1"/>
    <col min="9483" max="9485" width="9.33203125" style="1006"/>
    <col min="9486" max="9489" width="14.1640625" style="1006" customWidth="1"/>
    <col min="9490" max="9490" width="9.33203125" style="1006"/>
    <col min="9491" max="9494" width="14.1640625" style="1006" customWidth="1"/>
    <col min="9495" max="9727" width="9.33203125" style="1006"/>
    <col min="9728" max="9728" width="65.6640625" style="1006" customWidth="1"/>
    <col min="9729" max="9729" width="10.6640625" style="1006" customWidth="1"/>
    <col min="9730" max="9730" width="20.6640625" style="1006" customWidth="1"/>
    <col min="9731" max="9731" width="3.33203125" style="1006" customWidth="1"/>
    <col min="9732" max="9732" width="65.6640625" style="1006" customWidth="1"/>
    <col min="9733" max="9733" width="10.6640625" style="1006" customWidth="1"/>
    <col min="9734" max="9734" width="20.6640625" style="1006" customWidth="1"/>
    <col min="9735" max="9735" width="73.6640625" style="1006" customWidth="1"/>
    <col min="9736" max="9737" width="9.33203125" style="1006"/>
    <col min="9738" max="9738" width="23.33203125" style="1006" customWidth="1"/>
    <col min="9739" max="9741" width="9.33203125" style="1006"/>
    <col min="9742" max="9745" width="14.1640625" style="1006" customWidth="1"/>
    <col min="9746" max="9746" width="9.33203125" style="1006"/>
    <col min="9747" max="9750" width="14.1640625" style="1006" customWidth="1"/>
    <col min="9751" max="9983" width="9.33203125" style="1006"/>
    <col min="9984" max="9984" width="65.6640625" style="1006" customWidth="1"/>
    <col min="9985" max="9985" width="10.6640625" style="1006" customWidth="1"/>
    <col min="9986" max="9986" width="20.6640625" style="1006" customWidth="1"/>
    <col min="9987" max="9987" width="3.33203125" style="1006" customWidth="1"/>
    <col min="9988" max="9988" width="65.6640625" style="1006" customWidth="1"/>
    <col min="9989" max="9989" width="10.6640625" style="1006" customWidth="1"/>
    <col min="9990" max="9990" width="20.6640625" style="1006" customWidth="1"/>
    <col min="9991" max="9991" width="73.6640625" style="1006" customWidth="1"/>
    <col min="9992" max="9993" width="9.33203125" style="1006"/>
    <col min="9994" max="9994" width="23.33203125" style="1006" customWidth="1"/>
    <col min="9995" max="9997" width="9.33203125" style="1006"/>
    <col min="9998" max="10001" width="14.1640625" style="1006" customWidth="1"/>
    <col min="10002" max="10002" width="9.33203125" style="1006"/>
    <col min="10003" max="10006" width="14.1640625" style="1006" customWidth="1"/>
    <col min="10007" max="10239" width="9.33203125" style="1006"/>
    <col min="10240" max="10240" width="65.6640625" style="1006" customWidth="1"/>
    <col min="10241" max="10241" width="10.6640625" style="1006" customWidth="1"/>
    <col min="10242" max="10242" width="20.6640625" style="1006" customWidth="1"/>
    <col min="10243" max="10243" width="3.33203125" style="1006" customWidth="1"/>
    <col min="10244" max="10244" width="65.6640625" style="1006" customWidth="1"/>
    <col min="10245" max="10245" width="10.6640625" style="1006" customWidth="1"/>
    <col min="10246" max="10246" width="20.6640625" style="1006" customWidth="1"/>
    <col min="10247" max="10247" width="73.6640625" style="1006" customWidth="1"/>
    <col min="10248" max="10249" width="9.33203125" style="1006"/>
    <col min="10250" max="10250" width="23.33203125" style="1006" customWidth="1"/>
    <col min="10251" max="10253" width="9.33203125" style="1006"/>
    <col min="10254" max="10257" width="14.1640625" style="1006" customWidth="1"/>
    <col min="10258" max="10258" width="9.33203125" style="1006"/>
    <col min="10259" max="10262" width="14.1640625" style="1006" customWidth="1"/>
    <col min="10263" max="10495" width="9.33203125" style="1006"/>
    <col min="10496" max="10496" width="65.6640625" style="1006" customWidth="1"/>
    <col min="10497" max="10497" width="10.6640625" style="1006" customWidth="1"/>
    <col min="10498" max="10498" width="20.6640625" style="1006" customWidth="1"/>
    <col min="10499" max="10499" width="3.33203125" style="1006" customWidth="1"/>
    <col min="10500" max="10500" width="65.6640625" style="1006" customWidth="1"/>
    <col min="10501" max="10501" width="10.6640625" style="1006" customWidth="1"/>
    <col min="10502" max="10502" width="20.6640625" style="1006" customWidth="1"/>
    <col min="10503" max="10503" width="73.6640625" style="1006" customWidth="1"/>
    <col min="10504" max="10505" width="9.33203125" style="1006"/>
    <col min="10506" max="10506" width="23.33203125" style="1006" customWidth="1"/>
    <col min="10507" max="10509" width="9.33203125" style="1006"/>
    <col min="10510" max="10513" width="14.1640625" style="1006" customWidth="1"/>
    <col min="10514" max="10514" width="9.33203125" style="1006"/>
    <col min="10515" max="10518" width="14.1640625" style="1006" customWidth="1"/>
    <col min="10519" max="10751" width="9.33203125" style="1006"/>
    <col min="10752" max="10752" width="65.6640625" style="1006" customWidth="1"/>
    <col min="10753" max="10753" width="10.6640625" style="1006" customWidth="1"/>
    <col min="10754" max="10754" width="20.6640625" style="1006" customWidth="1"/>
    <col min="10755" max="10755" width="3.33203125" style="1006" customWidth="1"/>
    <col min="10756" max="10756" width="65.6640625" style="1006" customWidth="1"/>
    <col min="10757" max="10757" width="10.6640625" style="1006" customWidth="1"/>
    <col min="10758" max="10758" width="20.6640625" style="1006" customWidth="1"/>
    <col min="10759" max="10759" width="73.6640625" style="1006" customWidth="1"/>
    <col min="10760" max="10761" width="9.33203125" style="1006"/>
    <col min="10762" max="10762" width="23.33203125" style="1006" customWidth="1"/>
    <col min="10763" max="10765" width="9.33203125" style="1006"/>
    <col min="10766" max="10769" width="14.1640625" style="1006" customWidth="1"/>
    <col min="10770" max="10770" width="9.33203125" style="1006"/>
    <col min="10771" max="10774" width="14.1640625" style="1006" customWidth="1"/>
    <col min="10775" max="11007" width="9.33203125" style="1006"/>
    <col min="11008" max="11008" width="65.6640625" style="1006" customWidth="1"/>
    <col min="11009" max="11009" width="10.6640625" style="1006" customWidth="1"/>
    <col min="11010" max="11010" width="20.6640625" style="1006" customWidth="1"/>
    <col min="11011" max="11011" width="3.33203125" style="1006" customWidth="1"/>
    <col min="11012" max="11012" width="65.6640625" style="1006" customWidth="1"/>
    <col min="11013" max="11013" width="10.6640625" style="1006" customWidth="1"/>
    <col min="11014" max="11014" width="20.6640625" style="1006" customWidth="1"/>
    <col min="11015" max="11015" width="73.6640625" style="1006" customWidth="1"/>
    <col min="11016" max="11017" width="9.33203125" style="1006"/>
    <col min="11018" max="11018" width="23.33203125" style="1006" customWidth="1"/>
    <col min="11019" max="11021" width="9.33203125" style="1006"/>
    <col min="11022" max="11025" width="14.1640625" style="1006" customWidth="1"/>
    <col min="11026" max="11026" width="9.33203125" style="1006"/>
    <col min="11027" max="11030" width="14.1640625" style="1006" customWidth="1"/>
    <col min="11031" max="11263" width="9.33203125" style="1006"/>
    <col min="11264" max="11264" width="65.6640625" style="1006" customWidth="1"/>
    <col min="11265" max="11265" width="10.6640625" style="1006" customWidth="1"/>
    <col min="11266" max="11266" width="20.6640625" style="1006" customWidth="1"/>
    <col min="11267" max="11267" width="3.33203125" style="1006" customWidth="1"/>
    <col min="11268" max="11268" width="65.6640625" style="1006" customWidth="1"/>
    <col min="11269" max="11269" width="10.6640625" style="1006" customWidth="1"/>
    <col min="11270" max="11270" width="20.6640625" style="1006" customWidth="1"/>
    <col min="11271" max="11271" width="73.6640625" style="1006" customWidth="1"/>
    <col min="11272" max="11273" width="9.33203125" style="1006"/>
    <col min="11274" max="11274" width="23.33203125" style="1006" customWidth="1"/>
    <col min="11275" max="11277" width="9.33203125" style="1006"/>
    <col min="11278" max="11281" width="14.1640625" style="1006" customWidth="1"/>
    <col min="11282" max="11282" width="9.33203125" style="1006"/>
    <col min="11283" max="11286" width="14.1640625" style="1006" customWidth="1"/>
    <col min="11287" max="11519" width="9.33203125" style="1006"/>
    <col min="11520" max="11520" width="65.6640625" style="1006" customWidth="1"/>
    <col min="11521" max="11521" width="10.6640625" style="1006" customWidth="1"/>
    <col min="11522" max="11522" width="20.6640625" style="1006" customWidth="1"/>
    <col min="11523" max="11523" width="3.33203125" style="1006" customWidth="1"/>
    <col min="11524" max="11524" width="65.6640625" style="1006" customWidth="1"/>
    <col min="11525" max="11525" width="10.6640625" style="1006" customWidth="1"/>
    <col min="11526" max="11526" width="20.6640625" style="1006" customWidth="1"/>
    <col min="11527" max="11527" width="73.6640625" style="1006" customWidth="1"/>
    <col min="11528" max="11529" width="9.33203125" style="1006"/>
    <col min="11530" max="11530" width="23.33203125" style="1006" customWidth="1"/>
    <col min="11531" max="11533" width="9.33203125" style="1006"/>
    <col min="11534" max="11537" width="14.1640625" style="1006" customWidth="1"/>
    <col min="11538" max="11538" width="9.33203125" style="1006"/>
    <col min="11539" max="11542" width="14.1640625" style="1006" customWidth="1"/>
    <col min="11543" max="11775" width="9.33203125" style="1006"/>
    <col min="11776" max="11776" width="65.6640625" style="1006" customWidth="1"/>
    <col min="11777" max="11777" width="10.6640625" style="1006" customWidth="1"/>
    <col min="11778" max="11778" width="20.6640625" style="1006" customWidth="1"/>
    <col min="11779" max="11779" width="3.33203125" style="1006" customWidth="1"/>
    <col min="11780" max="11780" width="65.6640625" style="1006" customWidth="1"/>
    <col min="11781" max="11781" width="10.6640625" style="1006" customWidth="1"/>
    <col min="11782" max="11782" width="20.6640625" style="1006" customWidth="1"/>
    <col min="11783" max="11783" width="73.6640625" style="1006" customWidth="1"/>
    <col min="11784" max="11785" width="9.33203125" style="1006"/>
    <col min="11786" max="11786" width="23.33203125" style="1006" customWidth="1"/>
    <col min="11787" max="11789" width="9.33203125" style="1006"/>
    <col min="11790" max="11793" width="14.1640625" style="1006" customWidth="1"/>
    <col min="11794" max="11794" width="9.33203125" style="1006"/>
    <col min="11795" max="11798" width="14.1640625" style="1006" customWidth="1"/>
    <col min="11799" max="12031" width="9.33203125" style="1006"/>
    <col min="12032" max="12032" width="65.6640625" style="1006" customWidth="1"/>
    <col min="12033" max="12033" width="10.6640625" style="1006" customWidth="1"/>
    <col min="12034" max="12034" width="20.6640625" style="1006" customWidth="1"/>
    <col min="12035" max="12035" width="3.33203125" style="1006" customWidth="1"/>
    <col min="12036" max="12036" width="65.6640625" style="1006" customWidth="1"/>
    <col min="12037" max="12037" width="10.6640625" style="1006" customWidth="1"/>
    <col min="12038" max="12038" width="20.6640625" style="1006" customWidth="1"/>
    <col min="12039" max="12039" width="73.6640625" style="1006" customWidth="1"/>
    <col min="12040" max="12041" width="9.33203125" style="1006"/>
    <col min="12042" max="12042" width="23.33203125" style="1006" customWidth="1"/>
    <col min="12043" max="12045" width="9.33203125" style="1006"/>
    <col min="12046" max="12049" width="14.1640625" style="1006" customWidth="1"/>
    <col min="12050" max="12050" width="9.33203125" style="1006"/>
    <col min="12051" max="12054" width="14.1640625" style="1006" customWidth="1"/>
    <col min="12055" max="12287" width="9.33203125" style="1006"/>
    <col min="12288" max="12288" width="65.6640625" style="1006" customWidth="1"/>
    <col min="12289" max="12289" width="10.6640625" style="1006" customWidth="1"/>
    <col min="12290" max="12290" width="20.6640625" style="1006" customWidth="1"/>
    <col min="12291" max="12291" width="3.33203125" style="1006" customWidth="1"/>
    <col min="12292" max="12292" width="65.6640625" style="1006" customWidth="1"/>
    <col min="12293" max="12293" width="10.6640625" style="1006" customWidth="1"/>
    <col min="12294" max="12294" width="20.6640625" style="1006" customWidth="1"/>
    <col min="12295" max="12295" width="73.6640625" style="1006" customWidth="1"/>
    <col min="12296" max="12297" width="9.33203125" style="1006"/>
    <col min="12298" max="12298" width="23.33203125" style="1006" customWidth="1"/>
    <col min="12299" max="12301" width="9.33203125" style="1006"/>
    <col min="12302" max="12305" width="14.1640625" style="1006" customWidth="1"/>
    <col min="12306" max="12306" width="9.33203125" style="1006"/>
    <col min="12307" max="12310" width="14.1640625" style="1006" customWidth="1"/>
    <col min="12311" max="12543" width="9.33203125" style="1006"/>
    <col min="12544" max="12544" width="65.6640625" style="1006" customWidth="1"/>
    <col min="12545" max="12545" width="10.6640625" style="1006" customWidth="1"/>
    <col min="12546" max="12546" width="20.6640625" style="1006" customWidth="1"/>
    <col min="12547" max="12547" width="3.33203125" style="1006" customWidth="1"/>
    <col min="12548" max="12548" width="65.6640625" style="1006" customWidth="1"/>
    <col min="12549" max="12549" width="10.6640625" style="1006" customWidth="1"/>
    <col min="12550" max="12550" width="20.6640625" style="1006" customWidth="1"/>
    <col min="12551" max="12551" width="73.6640625" style="1006" customWidth="1"/>
    <col min="12552" max="12553" width="9.33203125" style="1006"/>
    <col min="12554" max="12554" width="23.33203125" style="1006" customWidth="1"/>
    <col min="12555" max="12557" width="9.33203125" style="1006"/>
    <col min="12558" max="12561" width="14.1640625" style="1006" customWidth="1"/>
    <col min="12562" max="12562" width="9.33203125" style="1006"/>
    <col min="12563" max="12566" width="14.1640625" style="1006" customWidth="1"/>
    <col min="12567" max="12799" width="9.33203125" style="1006"/>
    <col min="12800" max="12800" width="65.6640625" style="1006" customWidth="1"/>
    <col min="12801" max="12801" width="10.6640625" style="1006" customWidth="1"/>
    <col min="12802" max="12802" width="20.6640625" style="1006" customWidth="1"/>
    <col min="12803" max="12803" width="3.33203125" style="1006" customWidth="1"/>
    <col min="12804" max="12804" width="65.6640625" style="1006" customWidth="1"/>
    <col min="12805" max="12805" width="10.6640625" style="1006" customWidth="1"/>
    <col min="12806" max="12806" width="20.6640625" style="1006" customWidth="1"/>
    <col min="12807" max="12807" width="73.6640625" style="1006" customWidth="1"/>
    <col min="12808" max="12809" width="9.33203125" style="1006"/>
    <col min="12810" max="12810" width="23.33203125" style="1006" customWidth="1"/>
    <col min="12811" max="12813" width="9.33203125" style="1006"/>
    <col min="12814" max="12817" width="14.1640625" style="1006" customWidth="1"/>
    <col min="12818" max="12818" width="9.33203125" style="1006"/>
    <col min="12819" max="12822" width="14.1640625" style="1006" customWidth="1"/>
    <col min="12823" max="13055" width="9.33203125" style="1006"/>
    <col min="13056" max="13056" width="65.6640625" style="1006" customWidth="1"/>
    <col min="13057" max="13057" width="10.6640625" style="1006" customWidth="1"/>
    <col min="13058" max="13058" width="20.6640625" style="1006" customWidth="1"/>
    <col min="13059" max="13059" width="3.33203125" style="1006" customWidth="1"/>
    <col min="13060" max="13060" width="65.6640625" style="1006" customWidth="1"/>
    <col min="13061" max="13061" width="10.6640625" style="1006" customWidth="1"/>
    <col min="13062" max="13062" width="20.6640625" style="1006" customWidth="1"/>
    <col min="13063" max="13063" width="73.6640625" style="1006" customWidth="1"/>
    <col min="13064" max="13065" width="9.33203125" style="1006"/>
    <col min="13066" max="13066" width="23.33203125" style="1006" customWidth="1"/>
    <col min="13067" max="13069" width="9.33203125" style="1006"/>
    <col min="13070" max="13073" width="14.1640625" style="1006" customWidth="1"/>
    <col min="13074" max="13074" width="9.33203125" style="1006"/>
    <col min="13075" max="13078" width="14.1640625" style="1006" customWidth="1"/>
    <col min="13079" max="13311" width="9.33203125" style="1006"/>
    <col min="13312" max="13312" width="65.6640625" style="1006" customWidth="1"/>
    <col min="13313" max="13313" width="10.6640625" style="1006" customWidth="1"/>
    <col min="13314" max="13314" width="20.6640625" style="1006" customWidth="1"/>
    <col min="13315" max="13315" width="3.33203125" style="1006" customWidth="1"/>
    <col min="13316" max="13316" width="65.6640625" style="1006" customWidth="1"/>
    <col min="13317" max="13317" width="10.6640625" style="1006" customWidth="1"/>
    <col min="13318" max="13318" width="20.6640625" style="1006" customWidth="1"/>
    <col min="13319" max="13319" width="73.6640625" style="1006" customWidth="1"/>
    <col min="13320" max="13321" width="9.33203125" style="1006"/>
    <col min="13322" max="13322" width="23.33203125" style="1006" customWidth="1"/>
    <col min="13323" max="13325" width="9.33203125" style="1006"/>
    <col min="13326" max="13329" width="14.1640625" style="1006" customWidth="1"/>
    <col min="13330" max="13330" width="9.33203125" style="1006"/>
    <col min="13331" max="13334" width="14.1640625" style="1006" customWidth="1"/>
    <col min="13335" max="13567" width="9.33203125" style="1006"/>
    <col min="13568" max="13568" width="65.6640625" style="1006" customWidth="1"/>
    <col min="13569" max="13569" width="10.6640625" style="1006" customWidth="1"/>
    <col min="13570" max="13570" width="20.6640625" style="1006" customWidth="1"/>
    <col min="13571" max="13571" width="3.33203125" style="1006" customWidth="1"/>
    <col min="13572" max="13572" width="65.6640625" style="1006" customWidth="1"/>
    <col min="13573" max="13573" width="10.6640625" style="1006" customWidth="1"/>
    <col min="13574" max="13574" width="20.6640625" style="1006" customWidth="1"/>
    <col min="13575" max="13575" width="73.6640625" style="1006" customWidth="1"/>
    <col min="13576" max="13577" width="9.33203125" style="1006"/>
    <col min="13578" max="13578" width="23.33203125" style="1006" customWidth="1"/>
    <col min="13579" max="13581" width="9.33203125" style="1006"/>
    <col min="13582" max="13585" width="14.1640625" style="1006" customWidth="1"/>
    <col min="13586" max="13586" width="9.33203125" style="1006"/>
    <col min="13587" max="13590" width="14.1640625" style="1006" customWidth="1"/>
    <col min="13591" max="13823" width="9.33203125" style="1006"/>
    <col min="13824" max="13824" width="65.6640625" style="1006" customWidth="1"/>
    <col min="13825" max="13825" width="10.6640625" style="1006" customWidth="1"/>
    <col min="13826" max="13826" width="20.6640625" style="1006" customWidth="1"/>
    <col min="13827" max="13827" width="3.33203125" style="1006" customWidth="1"/>
    <col min="13828" max="13828" width="65.6640625" style="1006" customWidth="1"/>
    <col min="13829" max="13829" width="10.6640625" style="1006" customWidth="1"/>
    <col min="13830" max="13830" width="20.6640625" style="1006" customWidth="1"/>
    <col min="13831" max="13831" width="73.6640625" style="1006" customWidth="1"/>
    <col min="13832" max="13833" width="9.33203125" style="1006"/>
    <col min="13834" max="13834" width="23.33203125" style="1006" customWidth="1"/>
    <col min="13835" max="13837" width="9.33203125" style="1006"/>
    <col min="13838" max="13841" width="14.1640625" style="1006" customWidth="1"/>
    <col min="13842" max="13842" width="9.33203125" style="1006"/>
    <col min="13843" max="13846" width="14.1640625" style="1006" customWidth="1"/>
    <col min="13847" max="14079" width="9.33203125" style="1006"/>
    <col min="14080" max="14080" width="65.6640625" style="1006" customWidth="1"/>
    <col min="14081" max="14081" width="10.6640625" style="1006" customWidth="1"/>
    <col min="14082" max="14082" width="20.6640625" style="1006" customWidth="1"/>
    <col min="14083" max="14083" width="3.33203125" style="1006" customWidth="1"/>
    <col min="14084" max="14084" width="65.6640625" style="1006" customWidth="1"/>
    <col min="14085" max="14085" width="10.6640625" style="1006" customWidth="1"/>
    <col min="14086" max="14086" width="20.6640625" style="1006" customWidth="1"/>
    <col min="14087" max="14087" width="73.6640625" style="1006" customWidth="1"/>
    <col min="14088" max="14089" width="9.33203125" style="1006"/>
    <col min="14090" max="14090" width="23.33203125" style="1006" customWidth="1"/>
    <col min="14091" max="14093" width="9.33203125" style="1006"/>
    <col min="14094" max="14097" width="14.1640625" style="1006" customWidth="1"/>
    <col min="14098" max="14098" width="9.33203125" style="1006"/>
    <col min="14099" max="14102" width="14.1640625" style="1006" customWidth="1"/>
    <col min="14103" max="14335" width="9.33203125" style="1006"/>
    <col min="14336" max="14336" width="65.6640625" style="1006" customWidth="1"/>
    <col min="14337" max="14337" width="10.6640625" style="1006" customWidth="1"/>
    <col min="14338" max="14338" width="20.6640625" style="1006" customWidth="1"/>
    <col min="14339" max="14339" width="3.33203125" style="1006" customWidth="1"/>
    <col min="14340" max="14340" width="65.6640625" style="1006" customWidth="1"/>
    <col min="14341" max="14341" width="10.6640625" style="1006" customWidth="1"/>
    <col min="14342" max="14342" width="20.6640625" style="1006" customWidth="1"/>
    <col min="14343" max="14343" width="73.6640625" style="1006" customWidth="1"/>
    <col min="14344" max="14345" width="9.33203125" style="1006"/>
    <col min="14346" max="14346" width="23.33203125" style="1006" customWidth="1"/>
    <col min="14347" max="14349" width="9.33203125" style="1006"/>
    <col min="14350" max="14353" width="14.1640625" style="1006" customWidth="1"/>
    <col min="14354" max="14354" width="9.33203125" style="1006"/>
    <col min="14355" max="14358" width="14.1640625" style="1006" customWidth="1"/>
    <col min="14359" max="14591" width="9.33203125" style="1006"/>
    <col min="14592" max="14592" width="65.6640625" style="1006" customWidth="1"/>
    <col min="14593" max="14593" width="10.6640625" style="1006" customWidth="1"/>
    <col min="14594" max="14594" width="20.6640625" style="1006" customWidth="1"/>
    <col min="14595" max="14595" width="3.33203125" style="1006" customWidth="1"/>
    <col min="14596" max="14596" width="65.6640625" style="1006" customWidth="1"/>
    <col min="14597" max="14597" width="10.6640625" style="1006" customWidth="1"/>
    <col min="14598" max="14598" width="20.6640625" style="1006" customWidth="1"/>
    <col min="14599" max="14599" width="73.6640625" style="1006" customWidth="1"/>
    <col min="14600" max="14601" width="9.33203125" style="1006"/>
    <col min="14602" max="14602" width="23.33203125" style="1006" customWidth="1"/>
    <col min="14603" max="14605" width="9.33203125" style="1006"/>
    <col min="14606" max="14609" width="14.1640625" style="1006" customWidth="1"/>
    <col min="14610" max="14610" width="9.33203125" style="1006"/>
    <col min="14611" max="14614" width="14.1640625" style="1006" customWidth="1"/>
    <col min="14615" max="14847" width="9.33203125" style="1006"/>
    <col min="14848" max="14848" width="65.6640625" style="1006" customWidth="1"/>
    <col min="14849" max="14849" width="10.6640625" style="1006" customWidth="1"/>
    <col min="14850" max="14850" width="20.6640625" style="1006" customWidth="1"/>
    <col min="14851" max="14851" width="3.33203125" style="1006" customWidth="1"/>
    <col min="14852" max="14852" width="65.6640625" style="1006" customWidth="1"/>
    <col min="14853" max="14853" width="10.6640625" style="1006" customWidth="1"/>
    <col min="14854" max="14854" width="20.6640625" style="1006" customWidth="1"/>
    <col min="14855" max="14855" width="73.6640625" style="1006" customWidth="1"/>
    <col min="14856" max="14857" width="9.33203125" style="1006"/>
    <col min="14858" max="14858" width="23.33203125" style="1006" customWidth="1"/>
    <col min="14859" max="14861" width="9.33203125" style="1006"/>
    <col min="14862" max="14865" width="14.1640625" style="1006" customWidth="1"/>
    <col min="14866" max="14866" width="9.33203125" style="1006"/>
    <col min="14867" max="14870" width="14.1640625" style="1006" customWidth="1"/>
    <col min="14871" max="15103" width="9.33203125" style="1006"/>
    <col min="15104" max="15104" width="65.6640625" style="1006" customWidth="1"/>
    <col min="15105" max="15105" width="10.6640625" style="1006" customWidth="1"/>
    <col min="15106" max="15106" width="20.6640625" style="1006" customWidth="1"/>
    <col min="15107" max="15107" width="3.33203125" style="1006" customWidth="1"/>
    <col min="15108" max="15108" width="65.6640625" style="1006" customWidth="1"/>
    <col min="15109" max="15109" width="10.6640625" style="1006" customWidth="1"/>
    <col min="15110" max="15110" width="20.6640625" style="1006" customWidth="1"/>
    <col min="15111" max="15111" width="73.6640625" style="1006" customWidth="1"/>
    <col min="15112" max="15113" width="9.33203125" style="1006"/>
    <col min="15114" max="15114" width="23.33203125" style="1006" customWidth="1"/>
    <col min="15115" max="15117" width="9.33203125" style="1006"/>
    <col min="15118" max="15121" width="14.1640625" style="1006" customWidth="1"/>
    <col min="15122" max="15122" width="9.33203125" style="1006"/>
    <col min="15123" max="15126" width="14.1640625" style="1006" customWidth="1"/>
    <col min="15127" max="15359" width="9.33203125" style="1006"/>
    <col min="15360" max="15360" width="65.6640625" style="1006" customWidth="1"/>
    <col min="15361" max="15361" width="10.6640625" style="1006" customWidth="1"/>
    <col min="15362" max="15362" width="20.6640625" style="1006" customWidth="1"/>
    <col min="15363" max="15363" width="3.33203125" style="1006" customWidth="1"/>
    <col min="15364" max="15364" width="65.6640625" style="1006" customWidth="1"/>
    <col min="15365" max="15365" width="10.6640625" style="1006" customWidth="1"/>
    <col min="15366" max="15366" width="20.6640625" style="1006" customWidth="1"/>
    <col min="15367" max="15367" width="73.6640625" style="1006" customWidth="1"/>
    <col min="15368" max="15369" width="9.33203125" style="1006"/>
    <col min="15370" max="15370" width="23.33203125" style="1006" customWidth="1"/>
    <col min="15371" max="15373" width="9.33203125" style="1006"/>
    <col min="15374" max="15377" width="14.1640625" style="1006" customWidth="1"/>
    <col min="15378" max="15378" width="9.33203125" style="1006"/>
    <col min="15379" max="15382" width="14.1640625" style="1006" customWidth="1"/>
    <col min="15383" max="15615" width="9.33203125" style="1006"/>
    <col min="15616" max="15616" width="65.6640625" style="1006" customWidth="1"/>
    <col min="15617" max="15617" width="10.6640625" style="1006" customWidth="1"/>
    <col min="15618" max="15618" width="20.6640625" style="1006" customWidth="1"/>
    <col min="15619" max="15619" width="3.33203125" style="1006" customWidth="1"/>
    <col min="15620" max="15620" width="65.6640625" style="1006" customWidth="1"/>
    <col min="15621" max="15621" width="10.6640625" style="1006" customWidth="1"/>
    <col min="15622" max="15622" width="20.6640625" style="1006" customWidth="1"/>
    <col min="15623" max="15623" width="73.6640625" style="1006" customWidth="1"/>
    <col min="15624" max="15625" width="9.33203125" style="1006"/>
    <col min="15626" max="15626" width="23.33203125" style="1006" customWidth="1"/>
    <col min="15627" max="15629" width="9.33203125" style="1006"/>
    <col min="15630" max="15633" width="14.1640625" style="1006" customWidth="1"/>
    <col min="15634" max="15634" width="9.33203125" style="1006"/>
    <col min="15635" max="15638" width="14.1640625" style="1006" customWidth="1"/>
    <col min="15639" max="15871" width="9.33203125" style="1006"/>
    <col min="15872" max="15872" width="65.6640625" style="1006" customWidth="1"/>
    <col min="15873" max="15873" width="10.6640625" style="1006" customWidth="1"/>
    <col min="15874" max="15874" width="20.6640625" style="1006" customWidth="1"/>
    <col min="15875" max="15875" width="3.33203125" style="1006" customWidth="1"/>
    <col min="15876" max="15876" width="65.6640625" style="1006" customWidth="1"/>
    <col min="15877" max="15877" width="10.6640625" style="1006" customWidth="1"/>
    <col min="15878" max="15878" width="20.6640625" style="1006" customWidth="1"/>
    <col min="15879" max="15879" width="73.6640625" style="1006" customWidth="1"/>
    <col min="15880" max="15881" width="9.33203125" style="1006"/>
    <col min="15882" max="15882" width="23.33203125" style="1006" customWidth="1"/>
    <col min="15883" max="15885" width="9.33203125" style="1006"/>
    <col min="15886" max="15889" width="14.1640625" style="1006" customWidth="1"/>
    <col min="15890" max="15890" width="9.33203125" style="1006"/>
    <col min="15891" max="15894" width="14.1640625" style="1006" customWidth="1"/>
    <col min="15895" max="16127" width="9.33203125" style="1006"/>
    <col min="16128" max="16128" width="65.6640625" style="1006" customWidth="1"/>
    <col min="16129" max="16129" width="10.6640625" style="1006" customWidth="1"/>
    <col min="16130" max="16130" width="20.6640625" style="1006" customWidth="1"/>
    <col min="16131" max="16131" width="3.33203125" style="1006" customWidth="1"/>
    <col min="16132" max="16132" width="65.6640625" style="1006" customWidth="1"/>
    <col min="16133" max="16133" width="10.6640625" style="1006" customWidth="1"/>
    <col min="16134" max="16134" width="20.6640625" style="1006" customWidth="1"/>
    <col min="16135" max="16135" width="73.6640625" style="1006" customWidth="1"/>
    <col min="16136" max="16137" width="9.33203125" style="1006"/>
    <col min="16138" max="16138" width="23.33203125" style="1006" customWidth="1"/>
    <col min="16139" max="16141" width="9.33203125" style="1006"/>
    <col min="16142" max="16145" width="14.1640625" style="1006" customWidth="1"/>
    <col min="16146" max="16146" width="9.33203125" style="1006"/>
    <col min="16147" max="16150" width="14.1640625" style="1006" customWidth="1"/>
    <col min="16151" max="16384" width="9.33203125" style="1006"/>
  </cols>
  <sheetData>
    <row r="1" spans="1:23" ht="23.25" x14ac:dyDescent="0.2">
      <c r="A1" s="1004" t="str">
        <f>'t1'!$A$1</f>
        <v>REGIONI ED AUTONOMIE LOCALI - anno 2024</v>
      </c>
      <c r="B1" s="1004"/>
      <c r="C1" s="1004"/>
      <c r="D1" s="1004"/>
      <c r="E1" s="1004"/>
      <c r="F1" s="1004"/>
      <c r="G1" s="1004"/>
      <c r="H1" s="1005" t="s">
        <v>294</v>
      </c>
      <c r="O1" s="1006"/>
      <c r="P1" s="1006"/>
      <c r="Q1" s="1008">
        <v>52</v>
      </c>
      <c r="R1" s="1008" t="s">
        <v>956</v>
      </c>
      <c r="T1" s="1007"/>
      <c r="U1" s="1007"/>
    </row>
    <row r="2" spans="1:23" ht="15.6" customHeight="1" x14ac:dyDescent="0.2">
      <c r="N2"/>
      <c r="Q2" s="1008">
        <v>95</v>
      </c>
      <c r="R2" s="1008" t="s">
        <v>273</v>
      </c>
    </row>
    <row r="3" spans="1:23" ht="44.85" customHeight="1" x14ac:dyDescent="0.2">
      <c r="A3" s="1268"/>
      <c r="B3" s="1269"/>
      <c r="C3" s="1269"/>
      <c r="D3" s="1269"/>
      <c r="E3" s="1269"/>
      <c r="F3" s="1269"/>
      <c r="G3" s="1269"/>
      <c r="H3" s="1084"/>
      <c r="N3"/>
      <c r="O3" s="1007"/>
      <c r="P3" s="1007"/>
      <c r="Q3" s="1008">
        <v>78</v>
      </c>
      <c r="R3" s="1008" t="s">
        <v>273</v>
      </c>
      <c r="T3" s="1007"/>
      <c r="U3" s="1007"/>
    </row>
    <row r="4" spans="1:23" ht="15.6" customHeight="1" thickBot="1" x14ac:dyDescent="0.25">
      <c r="N4"/>
    </row>
    <row r="5" spans="1:23" ht="25.5" customHeight="1" thickBot="1" x14ac:dyDescent="0.25">
      <c r="A5" s="1012" t="s">
        <v>1111</v>
      </c>
      <c r="B5" s="1013"/>
      <c r="C5" s="1014"/>
      <c r="D5" s="1015"/>
      <c r="E5" s="1012" t="s">
        <v>1224</v>
      </c>
      <c r="F5" s="1016"/>
      <c r="G5" s="1014"/>
      <c r="H5" s="1017" t="s">
        <v>716</v>
      </c>
      <c r="O5" s="1019"/>
      <c r="P5" s="1019"/>
      <c r="T5" s="1019"/>
      <c r="U5" s="1019"/>
    </row>
    <row r="6" spans="1:23" ht="17.100000000000001" customHeight="1" x14ac:dyDescent="0.2">
      <c r="A6" s="1020" t="s">
        <v>127</v>
      </c>
      <c r="B6" s="1021" t="s">
        <v>128</v>
      </c>
      <c r="C6" s="1022" t="s">
        <v>242</v>
      </c>
      <c r="D6" s="1062"/>
      <c r="E6" s="1020" t="s">
        <v>127</v>
      </c>
      <c r="F6" s="1023" t="s">
        <v>128</v>
      </c>
      <c r="G6" s="1024" t="s">
        <v>242</v>
      </c>
      <c r="H6" s="1779"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85"/>
    </row>
    <row r="7" spans="1:23" ht="17.100000000000001" customHeight="1" x14ac:dyDescent="0.25">
      <c r="A7" s="1086" t="s">
        <v>774</v>
      </c>
      <c r="B7" s="1027"/>
      <c r="C7" s="1087"/>
      <c r="D7" s="1015"/>
      <c r="E7" s="1086" t="s">
        <v>774</v>
      </c>
      <c r="F7" s="1027"/>
      <c r="G7" s="1028"/>
      <c r="H7" s="1781"/>
      <c r="O7" s="832" t="s">
        <v>718</v>
      </c>
      <c r="P7" s="1063"/>
      <c r="Q7" s="1064"/>
      <c r="R7" s="1064"/>
      <c r="T7" s="832" t="s">
        <v>719</v>
      </c>
      <c r="U7" s="1063"/>
      <c r="V7" s="1064"/>
      <c r="W7" s="1064"/>
    </row>
    <row r="8" spans="1:23" ht="17.100000000000001" customHeight="1" x14ac:dyDescent="0.2">
      <c r="A8" s="1034" t="s">
        <v>720</v>
      </c>
      <c r="B8" s="1035"/>
      <c r="C8" s="1088"/>
      <c r="D8" s="1015"/>
      <c r="E8" s="1034" t="s">
        <v>929</v>
      </c>
      <c r="F8" s="1035"/>
      <c r="G8" s="1036"/>
      <c r="H8" s="1781"/>
      <c r="O8" s="833" t="s">
        <v>721</v>
      </c>
      <c r="P8" s="833" t="s">
        <v>722</v>
      </c>
      <c r="Q8" s="833" t="s">
        <v>723</v>
      </c>
      <c r="R8" s="833" t="s">
        <v>664</v>
      </c>
      <c r="T8" s="833" t="s">
        <v>721</v>
      </c>
      <c r="U8" s="833" t="s">
        <v>722</v>
      </c>
      <c r="V8" s="833" t="s">
        <v>723</v>
      </c>
      <c r="W8" s="833" t="s">
        <v>664</v>
      </c>
    </row>
    <row r="9" spans="1:23" ht="17.100000000000001" customHeight="1" x14ac:dyDescent="0.2">
      <c r="A9" s="1038" t="s">
        <v>775</v>
      </c>
      <c r="B9" s="1041" t="s">
        <v>776</v>
      </c>
      <c r="C9" s="1040">
        <v>444273</v>
      </c>
      <c r="D9" s="1015"/>
      <c r="E9" s="1089" t="s">
        <v>1124</v>
      </c>
      <c r="F9" s="1090" t="s">
        <v>1125</v>
      </c>
      <c r="G9" s="1040">
        <v>90730</v>
      </c>
      <c r="H9" s="1781"/>
      <c r="O9" s="1007">
        <v>52</v>
      </c>
      <c r="P9" s="1007">
        <v>7</v>
      </c>
      <c r="Q9" s="1007" t="str">
        <f>B9</f>
        <v>F00B</v>
      </c>
      <c r="R9" s="1091">
        <f>ROUND(C9,0)</f>
        <v>444273</v>
      </c>
      <c r="S9" s="1007" t="str">
        <f t="shared" ref="S9:S25" si="0">VLOOKUP(O9,Q:R,2,FALSE)</f>
        <v>SQ9</v>
      </c>
      <c r="T9" s="1007">
        <v>52</v>
      </c>
      <c r="U9" s="1007">
        <v>61</v>
      </c>
      <c r="V9" s="1092" t="str">
        <f>F9</f>
        <v>U20S</v>
      </c>
      <c r="W9" s="1091">
        <f>ROUND(G9,0)</f>
        <v>90730</v>
      </c>
    </row>
    <row r="10" spans="1:23" ht="17.100000000000001" customHeight="1" x14ac:dyDescent="0.2">
      <c r="A10" s="1038" t="s">
        <v>1066</v>
      </c>
      <c r="B10" s="1041" t="s">
        <v>893</v>
      </c>
      <c r="C10" s="1040">
        <v>4576</v>
      </c>
      <c r="D10" s="1015"/>
      <c r="E10" s="1089" t="s">
        <v>1225</v>
      </c>
      <c r="F10" s="1090" t="s">
        <v>1226</v>
      </c>
      <c r="G10" s="1040"/>
      <c r="H10" s="1781"/>
      <c r="O10" s="1007">
        <v>52</v>
      </c>
      <c r="P10" s="1007">
        <v>7</v>
      </c>
      <c r="Q10" s="1007" t="str">
        <f t="shared" ref="Q10:Q24" si="1">B10</f>
        <v>F10Y</v>
      </c>
      <c r="R10" s="1091">
        <f t="shared" ref="R10:R24" si="2">ROUND(C10,0)</f>
        <v>4576</v>
      </c>
      <c r="S10" s="1007" t="str">
        <f t="shared" si="0"/>
        <v>SQ9</v>
      </c>
      <c r="T10" s="1007">
        <v>52</v>
      </c>
      <c r="U10" s="1007">
        <v>61</v>
      </c>
      <c r="V10" s="1092" t="str">
        <f t="shared" ref="V10:V31" si="3">F10</f>
        <v>U02P</v>
      </c>
      <c r="W10" s="1091">
        <f t="shared" ref="W10:W31" si="4">ROUND(G10,0)</f>
        <v>0</v>
      </c>
    </row>
    <row r="11" spans="1:23" ht="17.100000000000001" customHeight="1" thickBot="1" x14ac:dyDescent="0.25">
      <c r="A11" s="1038" t="s">
        <v>1227</v>
      </c>
      <c r="B11" s="1041" t="s">
        <v>1126</v>
      </c>
      <c r="C11" s="1040">
        <v>4732</v>
      </c>
      <c r="D11" s="1015"/>
      <c r="E11" s="1038" t="s">
        <v>1008</v>
      </c>
      <c r="F11" s="1041" t="s">
        <v>777</v>
      </c>
      <c r="G11" s="1040">
        <v>25606</v>
      </c>
      <c r="H11" s="1782"/>
      <c r="O11" s="1007">
        <v>52</v>
      </c>
      <c r="P11" s="1007">
        <v>7</v>
      </c>
      <c r="Q11" s="1007" t="str">
        <f t="shared" si="1"/>
        <v>F20K</v>
      </c>
      <c r="R11" s="1091">
        <f t="shared" si="2"/>
        <v>4732</v>
      </c>
      <c r="S11" s="1007" t="str">
        <f t="shared" si="0"/>
        <v>SQ9</v>
      </c>
      <c r="T11" s="1007">
        <v>52</v>
      </c>
      <c r="U11" s="1007">
        <v>61</v>
      </c>
      <c r="V11" s="1092" t="str">
        <f t="shared" si="3"/>
        <v>U00D</v>
      </c>
      <c r="W11" s="1091">
        <f t="shared" si="4"/>
        <v>25606</v>
      </c>
    </row>
    <row r="12" spans="1:23" ht="17.100000000000001" customHeight="1" x14ac:dyDescent="0.2">
      <c r="A12" s="1038" t="s">
        <v>1161</v>
      </c>
      <c r="B12" s="1093" t="s">
        <v>749</v>
      </c>
      <c r="C12" s="1040">
        <v>3104</v>
      </c>
      <c r="D12" s="1015"/>
      <c r="E12" s="1038" t="s">
        <v>1009</v>
      </c>
      <c r="F12" s="1041" t="s">
        <v>780</v>
      </c>
      <c r="G12" s="1040"/>
      <c r="H12" s="1785" t="s">
        <v>1011</v>
      </c>
      <c r="O12" s="1007">
        <v>52</v>
      </c>
      <c r="P12" s="1007">
        <v>7</v>
      </c>
      <c r="Q12" s="1007" t="str">
        <f t="shared" si="1"/>
        <v>F00Z</v>
      </c>
      <c r="R12" s="1091">
        <f t="shared" si="2"/>
        <v>3104</v>
      </c>
      <c r="S12" s="1007" t="str">
        <f t="shared" si="0"/>
        <v>SQ9</v>
      </c>
      <c r="T12" s="1007">
        <v>52</v>
      </c>
      <c r="U12" s="1007">
        <v>61</v>
      </c>
      <c r="V12" s="1092" t="str">
        <f t="shared" si="3"/>
        <v>U00E</v>
      </c>
      <c r="W12" s="1091">
        <f t="shared" si="4"/>
        <v>0</v>
      </c>
    </row>
    <row r="13" spans="1:23" ht="17.100000000000001" customHeight="1" thickBot="1" x14ac:dyDescent="0.25">
      <c r="A13" s="1038" t="s">
        <v>1163</v>
      </c>
      <c r="B13" s="1093" t="s">
        <v>1159</v>
      </c>
      <c r="C13" s="1040">
        <v>5229</v>
      </c>
      <c r="D13" s="1015"/>
      <c r="E13" s="1038" t="s">
        <v>1010</v>
      </c>
      <c r="F13" s="1041" t="s">
        <v>782</v>
      </c>
      <c r="G13" s="1040"/>
      <c r="H13" s="1782"/>
      <c r="O13" s="1007">
        <v>52</v>
      </c>
      <c r="P13" s="1007">
        <v>7</v>
      </c>
      <c r="Q13" s="1007" t="str">
        <f t="shared" si="1"/>
        <v>F23X</v>
      </c>
      <c r="R13" s="1091">
        <f t="shared" si="2"/>
        <v>5229</v>
      </c>
      <c r="S13" s="1007" t="str">
        <f t="shared" si="0"/>
        <v>SQ9</v>
      </c>
      <c r="T13" s="1007">
        <v>52</v>
      </c>
      <c r="U13" s="1007">
        <v>61</v>
      </c>
      <c r="V13" s="1092" t="str">
        <f t="shared" si="3"/>
        <v>U00F</v>
      </c>
      <c r="W13" s="1091">
        <f t="shared" si="4"/>
        <v>0</v>
      </c>
    </row>
    <row r="14" spans="1:23" ht="17.100000000000001" customHeight="1" x14ac:dyDescent="0.2">
      <c r="A14" s="1038" t="s">
        <v>778</v>
      </c>
      <c r="B14" s="1041" t="s">
        <v>779</v>
      </c>
      <c r="C14" s="1040">
        <v>14296</v>
      </c>
      <c r="D14" s="1015"/>
      <c r="E14" s="1038" t="s">
        <v>1228</v>
      </c>
      <c r="F14" s="1041" t="s">
        <v>1229</v>
      </c>
      <c r="G14" s="1040"/>
      <c r="H14" s="1779" t="str">
        <f>IF(LEN(H16&amp;H17&amp;H18&amp;H19&amp;H20&amp;H21&amp;H22&amp;H23&amp;H24&amp;H25)&gt;0,"Attenzione, le seguenti voci creano incongruenza perché magg. del 10% del totale:","OK")</f>
        <v>OK</v>
      </c>
      <c r="O14" s="1007">
        <v>52</v>
      </c>
      <c r="P14" s="1007">
        <v>7</v>
      </c>
      <c r="Q14" s="1007" t="str">
        <f t="shared" si="1"/>
        <v>F00C</v>
      </c>
      <c r="R14" s="1091">
        <f t="shared" si="2"/>
        <v>14296</v>
      </c>
      <c r="S14" s="1007" t="str">
        <f t="shared" si="0"/>
        <v>SQ9</v>
      </c>
      <c r="T14" s="1007">
        <v>52</v>
      </c>
      <c r="U14" s="1007">
        <v>61</v>
      </c>
      <c r="V14" s="1092" t="str">
        <f t="shared" si="3"/>
        <v>U07T</v>
      </c>
      <c r="W14" s="1091">
        <f t="shared" si="4"/>
        <v>0</v>
      </c>
    </row>
    <row r="15" spans="1:23" ht="17.100000000000001" customHeight="1" x14ac:dyDescent="0.2">
      <c r="A15" s="1038" t="s">
        <v>781</v>
      </c>
      <c r="B15" s="1093" t="s">
        <v>454</v>
      </c>
      <c r="C15" s="1040"/>
      <c r="D15" s="1015"/>
      <c r="E15" s="1038" t="s">
        <v>1012</v>
      </c>
      <c r="F15" s="1041" t="s">
        <v>785</v>
      </c>
      <c r="G15" s="1040">
        <v>11200</v>
      </c>
      <c r="H15" s="1780"/>
      <c r="O15" s="1007">
        <v>52</v>
      </c>
      <c r="P15" s="1007">
        <v>7</v>
      </c>
      <c r="Q15" s="1007" t="str">
        <f t="shared" si="1"/>
        <v>F70A</v>
      </c>
      <c r="R15" s="1091">
        <f t="shared" si="2"/>
        <v>0</v>
      </c>
      <c r="S15" s="1007" t="str">
        <f t="shared" si="0"/>
        <v>SQ9</v>
      </c>
      <c r="T15" s="1007">
        <v>52</v>
      </c>
      <c r="U15" s="1007">
        <v>61</v>
      </c>
      <c r="V15" s="1092" t="str">
        <f t="shared" si="3"/>
        <v>U00G</v>
      </c>
      <c r="W15" s="1091">
        <f t="shared" si="4"/>
        <v>11200</v>
      </c>
    </row>
    <row r="16" spans="1:23" ht="17.100000000000001" customHeight="1" x14ac:dyDescent="0.2">
      <c r="A16" s="1038" t="s">
        <v>783</v>
      </c>
      <c r="B16" s="1041" t="s">
        <v>784</v>
      </c>
      <c r="C16" s="1040">
        <v>14258</v>
      </c>
      <c r="D16" s="1015"/>
      <c r="E16" s="1038" t="s">
        <v>1013</v>
      </c>
      <c r="F16" s="1041" t="s">
        <v>788</v>
      </c>
      <c r="G16" s="1040">
        <v>100800</v>
      </c>
      <c r="H16" s="1094" t="str">
        <f>IF(C62&lt;&gt;0,IF(R25/ABS(C$62)&gt;0.1,"Fondo - Altre risorse fisse - F00O",""),"")</f>
        <v/>
      </c>
      <c r="O16" s="1007">
        <v>52</v>
      </c>
      <c r="P16" s="1007">
        <v>7</v>
      </c>
      <c r="Q16" s="1007" t="str">
        <f t="shared" si="1"/>
        <v>F00D</v>
      </c>
      <c r="R16" s="1091">
        <f t="shared" si="2"/>
        <v>14258</v>
      </c>
      <c r="S16" s="1007" t="str">
        <f t="shared" si="0"/>
        <v>SQ9</v>
      </c>
      <c r="T16" s="1007">
        <v>52</v>
      </c>
      <c r="U16" s="1007">
        <v>61</v>
      </c>
      <c r="V16" s="1092" t="str">
        <f t="shared" si="3"/>
        <v>U00H</v>
      </c>
      <c r="W16" s="1091">
        <f t="shared" si="4"/>
        <v>100800</v>
      </c>
    </row>
    <row r="17" spans="1:23" ht="17.100000000000001" customHeight="1" x14ac:dyDescent="0.2">
      <c r="A17" s="1038" t="s">
        <v>786</v>
      </c>
      <c r="B17" s="1041" t="s">
        <v>787</v>
      </c>
      <c r="C17" s="1040"/>
      <c r="D17" s="1015"/>
      <c r="E17" s="1038" t="s">
        <v>1230</v>
      </c>
      <c r="F17" s="1041" t="s">
        <v>789</v>
      </c>
      <c r="G17" s="1040">
        <v>5819</v>
      </c>
      <c r="H17" s="1315" t="str">
        <f>IF(C62&lt;&gt;0,IF(R50/ABS(C62)&gt;0.1,"Fondo risorse decentrate - Altre risorse variabili - F00O",""),"")</f>
        <v/>
      </c>
      <c r="O17" s="1007">
        <v>52</v>
      </c>
      <c r="P17" s="1007">
        <v>7</v>
      </c>
      <c r="Q17" s="1007" t="str">
        <f t="shared" si="1"/>
        <v>F00E</v>
      </c>
      <c r="R17" s="1091">
        <f t="shared" si="2"/>
        <v>0</v>
      </c>
      <c r="S17" s="1007" t="str">
        <f t="shared" si="0"/>
        <v>SQ9</v>
      </c>
      <c r="T17" s="1007">
        <v>52</v>
      </c>
      <c r="U17" s="1007">
        <v>61</v>
      </c>
      <c r="V17" s="1092" t="str">
        <f t="shared" si="3"/>
        <v>U00J</v>
      </c>
      <c r="W17" s="1091">
        <f t="shared" si="4"/>
        <v>5819</v>
      </c>
    </row>
    <row r="18" spans="1:23" ht="17.100000000000001" customHeight="1" x14ac:dyDescent="0.2">
      <c r="A18" s="1038" t="s">
        <v>901</v>
      </c>
      <c r="B18" s="1041" t="s">
        <v>902</v>
      </c>
      <c r="C18" s="1040"/>
      <c r="D18" s="1015"/>
      <c r="E18" s="1038" t="s">
        <v>1014</v>
      </c>
      <c r="F18" s="1041" t="s">
        <v>792</v>
      </c>
      <c r="G18" s="1040">
        <v>16231</v>
      </c>
      <c r="H18" s="1094" t="str">
        <f>IF(C62&lt;&gt;0,IF(R60/ABS(C62)&gt;0.1,"Fondo risorse decentrate - Altre decurtazioni - F01P",""),"")</f>
        <v/>
      </c>
      <c r="O18" s="1095">
        <v>52</v>
      </c>
      <c r="P18" s="1007">
        <v>7</v>
      </c>
      <c r="Q18" s="1007" t="str">
        <f t="shared" si="1"/>
        <v>F00J</v>
      </c>
      <c r="R18" s="1091">
        <f t="shared" si="2"/>
        <v>0</v>
      </c>
      <c r="S18" s="1007" t="str">
        <f t="shared" si="0"/>
        <v>SQ9</v>
      </c>
      <c r="T18" s="1007">
        <v>52</v>
      </c>
      <c r="U18" s="1007">
        <v>61</v>
      </c>
      <c r="V18" s="1092" t="str">
        <f t="shared" si="3"/>
        <v>U00K</v>
      </c>
      <c r="W18" s="1091">
        <f t="shared" si="4"/>
        <v>16231</v>
      </c>
    </row>
    <row r="19" spans="1:23" ht="17.100000000000001" customHeight="1" x14ac:dyDescent="0.2">
      <c r="A19" s="1038" t="s">
        <v>790</v>
      </c>
      <c r="B19" s="1041" t="s">
        <v>791</v>
      </c>
      <c r="C19" s="1040"/>
      <c r="D19" s="1015"/>
      <c r="E19" s="1038" t="s">
        <v>1015</v>
      </c>
      <c r="F19" s="1041" t="s">
        <v>793</v>
      </c>
      <c r="G19" s="1040">
        <v>13654</v>
      </c>
      <c r="H19" s="1094" t="str">
        <f>IF(C76&lt;&gt;0,IF(R70/ABS(C76)&gt;0.1,"Incarichi di Elevata Qualificazione - Altre risorse fisse - F00O",""),"")</f>
        <v/>
      </c>
      <c r="O19" s="1095">
        <v>52</v>
      </c>
      <c r="P19" s="1007">
        <v>7</v>
      </c>
      <c r="Q19" s="1007" t="str">
        <f t="shared" si="1"/>
        <v>F00K</v>
      </c>
      <c r="R19" s="1091">
        <f t="shared" si="2"/>
        <v>0</v>
      </c>
      <c r="S19" s="1007" t="str">
        <f t="shared" si="0"/>
        <v>SQ9</v>
      </c>
      <c r="T19" s="1007">
        <v>52</v>
      </c>
      <c r="U19" s="1007">
        <v>61</v>
      </c>
      <c r="V19" s="1092" t="str">
        <f t="shared" si="3"/>
        <v>U00L</v>
      </c>
      <c r="W19" s="1091">
        <f t="shared" si="4"/>
        <v>13654</v>
      </c>
    </row>
    <row r="20" spans="1:23" ht="17.100000000000001" customHeight="1" x14ac:dyDescent="0.2">
      <c r="A20" s="1038" t="s">
        <v>1231</v>
      </c>
      <c r="B20" s="1041" t="s">
        <v>1160</v>
      </c>
      <c r="C20" s="1040"/>
      <c r="D20" s="1015"/>
      <c r="E20" s="1038" t="s">
        <v>1232</v>
      </c>
      <c r="F20" s="1073" t="s">
        <v>750</v>
      </c>
      <c r="G20" s="1040">
        <v>26307</v>
      </c>
      <c r="H20" s="1094" t="str">
        <f>IF(C76&lt;&gt;0,IF(R74/ABS(C76)&gt;0.1,"Incarichi di Elevata Qualificazione - Altre decurtazioni - F01P",""),"")</f>
        <v/>
      </c>
      <c r="O20" s="1095">
        <v>52</v>
      </c>
      <c r="P20" s="1007">
        <v>7</v>
      </c>
      <c r="Q20" s="1007" t="str">
        <f t="shared" si="1"/>
        <v>F23Y</v>
      </c>
      <c r="R20" s="1091">
        <f t="shared" si="2"/>
        <v>0</v>
      </c>
      <c r="S20" s="1007" t="str">
        <f t="shared" si="0"/>
        <v>SQ9</v>
      </c>
      <c r="T20" s="1007">
        <v>52</v>
      </c>
      <c r="U20" s="1007">
        <v>61</v>
      </c>
      <c r="V20" s="1092" t="str">
        <f t="shared" si="3"/>
        <v>U22I</v>
      </c>
      <c r="W20" s="1091">
        <f t="shared" si="4"/>
        <v>26307</v>
      </c>
    </row>
    <row r="21" spans="1:23" ht="17.100000000000001" customHeight="1" x14ac:dyDescent="0.2">
      <c r="A21" s="1513" t="s">
        <v>1233</v>
      </c>
      <c r="B21" s="1011" t="s">
        <v>1234</v>
      </c>
      <c r="C21" s="1040">
        <v>14671</v>
      </c>
      <c r="D21" s="1015"/>
      <c r="E21" s="1038" t="s">
        <v>1064</v>
      </c>
      <c r="F21" s="1041" t="s">
        <v>1016</v>
      </c>
      <c r="G21" s="1040">
        <v>4810</v>
      </c>
      <c r="H21" s="1094" t="str">
        <f>IF(C88&lt;&gt;0,IF(R82/ABS(C88)&gt;0.1,"Straordinario - Altre risorse - F00O",""),"")</f>
        <v/>
      </c>
      <c r="O21" s="1095">
        <v>52</v>
      </c>
      <c r="P21" s="1007">
        <v>7</v>
      </c>
      <c r="Q21" s="1007" t="str">
        <f t="shared" si="1"/>
        <v>F25W</v>
      </c>
      <c r="R21" s="1091">
        <f t="shared" si="2"/>
        <v>14671</v>
      </c>
      <c r="S21" s="1007" t="str">
        <f t="shared" si="0"/>
        <v>SQ9</v>
      </c>
      <c r="T21" s="1007">
        <v>52</v>
      </c>
      <c r="U21" s="1007">
        <v>61</v>
      </c>
      <c r="V21" s="1092" t="str">
        <f t="shared" si="3"/>
        <v>U07E</v>
      </c>
      <c r="W21" s="1091">
        <f t="shared" si="4"/>
        <v>4810</v>
      </c>
    </row>
    <row r="22" spans="1:23" ht="17.100000000000001" customHeight="1" x14ac:dyDescent="0.2">
      <c r="A22" s="1038" t="s">
        <v>885</v>
      </c>
      <c r="B22" s="1041" t="s">
        <v>886</v>
      </c>
      <c r="C22" s="1040">
        <v>22135</v>
      </c>
      <c r="D22" s="1015"/>
      <c r="E22" s="1038" t="s">
        <v>1017</v>
      </c>
      <c r="F22" s="1041" t="s">
        <v>889</v>
      </c>
      <c r="G22" s="1040"/>
      <c r="H22" s="1094" t="str">
        <f>IF(C88&lt;&gt;0,IF(R86/ABS(C88)&gt;0.1,"Straordinario - Altre decurtazioni - F01P",""),"")</f>
        <v/>
      </c>
      <c r="O22" s="1095">
        <v>52</v>
      </c>
      <c r="P22" s="1007">
        <v>7</v>
      </c>
      <c r="Q22" s="1007" t="str">
        <f t="shared" si="1"/>
        <v>F10K</v>
      </c>
      <c r="R22" s="1091">
        <f t="shared" si="2"/>
        <v>22135</v>
      </c>
      <c r="S22" s="1007" t="str">
        <f t="shared" si="0"/>
        <v>SQ9</v>
      </c>
      <c r="T22" s="1007">
        <v>52</v>
      </c>
      <c r="U22" s="1007">
        <v>61</v>
      </c>
      <c r="V22" s="1092" t="str">
        <f t="shared" si="3"/>
        <v>U04C</v>
      </c>
      <c r="W22" s="1091">
        <f t="shared" si="4"/>
        <v>0</v>
      </c>
    </row>
    <row r="23" spans="1:23" ht="17.100000000000001" customHeight="1" x14ac:dyDescent="0.2">
      <c r="A23" s="1038" t="s">
        <v>1235</v>
      </c>
      <c r="B23" s="1041" t="s">
        <v>1065</v>
      </c>
      <c r="C23" s="1044"/>
      <c r="D23" s="1015"/>
      <c r="E23" s="1096" t="s">
        <v>1018</v>
      </c>
      <c r="F23" s="1041" t="s">
        <v>794</v>
      </c>
      <c r="G23" s="1040"/>
      <c r="H23" s="1094" t="str">
        <f>IF(G34&lt;&gt;0,IF(W32/ABS(G34)&gt;0.1,"Fondo risorse decentrate - Altre destinazioni - U998",""),"")</f>
        <v/>
      </c>
      <c r="I23" s="1097"/>
      <c r="O23" s="1095">
        <v>52</v>
      </c>
      <c r="P23" s="1007">
        <v>7</v>
      </c>
      <c r="Q23" s="1007" t="str">
        <f t="shared" si="1"/>
        <v>F16L</v>
      </c>
      <c r="R23" s="1091">
        <f t="shared" si="2"/>
        <v>0</v>
      </c>
      <c r="S23" s="1007" t="str">
        <f t="shared" si="0"/>
        <v>SQ9</v>
      </c>
      <c r="T23" s="1007">
        <v>52</v>
      </c>
      <c r="U23" s="1007">
        <v>61</v>
      </c>
      <c r="V23" s="1092" t="str">
        <f t="shared" si="3"/>
        <v>U00P</v>
      </c>
      <c r="W23" s="1091">
        <f t="shared" si="4"/>
        <v>0</v>
      </c>
    </row>
    <row r="24" spans="1:23" ht="17.100000000000001" customHeight="1" x14ac:dyDescent="0.2">
      <c r="A24" s="1038" t="s">
        <v>1236</v>
      </c>
      <c r="B24" s="1041" t="s">
        <v>934</v>
      </c>
      <c r="C24" s="1044"/>
      <c r="D24" s="1015"/>
      <c r="E24" s="1038" t="s">
        <v>1019</v>
      </c>
      <c r="F24" s="1041" t="s">
        <v>795</v>
      </c>
      <c r="G24" s="1040"/>
      <c r="H24" s="1094" t="str">
        <f>IF(G70&lt;&gt;0,IF(W68/ABS(G70)&gt;0.1,"Incarichi di Elevata Qualificazione - Altre destinazioni - U998",""),"")</f>
        <v/>
      </c>
      <c r="I24" s="1097"/>
      <c r="O24" s="1095">
        <v>52</v>
      </c>
      <c r="P24" s="1007">
        <v>7</v>
      </c>
      <c r="Q24" s="1007" t="str">
        <f t="shared" si="1"/>
        <v>F15K</v>
      </c>
      <c r="R24" s="1091">
        <f t="shared" si="2"/>
        <v>0</v>
      </c>
      <c r="S24" s="1007" t="str">
        <f t="shared" si="0"/>
        <v>SQ9</v>
      </c>
      <c r="T24" s="1007">
        <v>52</v>
      </c>
      <c r="U24" s="1007">
        <v>61</v>
      </c>
      <c r="V24" s="1092" t="str">
        <f t="shared" si="3"/>
        <v>U00Q</v>
      </c>
      <c r="W24" s="1091">
        <f t="shared" si="4"/>
        <v>0</v>
      </c>
    </row>
    <row r="25" spans="1:23" ht="17.100000000000001" customHeight="1" thickBot="1" x14ac:dyDescent="0.25">
      <c r="A25" s="1038" t="s">
        <v>1001</v>
      </c>
      <c r="B25" s="1041" t="s">
        <v>1002</v>
      </c>
      <c r="C25" s="1044"/>
      <c r="D25" s="1015"/>
      <c r="E25" s="1038" t="s">
        <v>1020</v>
      </c>
      <c r="F25" s="1041" t="s">
        <v>796</v>
      </c>
      <c r="G25" s="1040"/>
      <c r="H25" s="1094" t="str">
        <f>IF(G84&lt;&gt;0,IF(W82/ABS(G84)&gt;0.1,"Straordinario - Altre destinazioni - U998",""),"")</f>
        <v/>
      </c>
      <c r="I25" s="1097"/>
      <c r="O25" s="1316">
        <v>52</v>
      </c>
      <c r="P25" s="1316">
        <v>7</v>
      </c>
      <c r="Q25" s="1316" t="str">
        <f>B25</f>
        <v>F00O</v>
      </c>
      <c r="R25" s="1317">
        <f>ROUND(C25,0)</f>
        <v>0</v>
      </c>
      <c r="S25" s="1316" t="str">
        <f t="shared" si="0"/>
        <v>SQ9</v>
      </c>
      <c r="T25" s="1007">
        <v>52</v>
      </c>
      <c r="U25" s="1007">
        <v>61</v>
      </c>
      <c r="V25" s="1092" t="str">
        <f t="shared" si="3"/>
        <v>U00R</v>
      </c>
      <c r="W25" s="1091">
        <f t="shared" si="4"/>
        <v>0</v>
      </c>
    </row>
    <row r="26" spans="1:23" ht="17.100000000000001" customHeight="1" thickBot="1" x14ac:dyDescent="0.25">
      <c r="A26" s="1045" t="s">
        <v>413</v>
      </c>
      <c r="B26" s="1054"/>
      <c r="C26" s="1047">
        <f>SUM(C9:C25)</f>
        <v>527274</v>
      </c>
      <c r="D26" s="1015"/>
      <c r="E26" s="1038" t="s">
        <v>1021</v>
      </c>
      <c r="F26" s="1041" t="s">
        <v>797</v>
      </c>
      <c r="G26" s="1040"/>
      <c r="H26" s="1017" t="s">
        <v>1113</v>
      </c>
      <c r="I26" s="1097"/>
      <c r="O26" s="1007"/>
      <c r="P26" s="1007"/>
      <c r="Q26" s="1007"/>
      <c r="R26" s="1091"/>
      <c r="S26" s="1100"/>
      <c r="T26" s="1007">
        <v>52</v>
      </c>
      <c r="U26" s="1007">
        <v>61</v>
      </c>
      <c r="V26" s="1092" t="str">
        <f t="shared" si="3"/>
        <v>U00S</v>
      </c>
      <c r="W26" s="1091">
        <f t="shared" si="4"/>
        <v>0</v>
      </c>
    </row>
    <row r="27" spans="1:23" ht="17.100000000000001" customHeight="1" x14ac:dyDescent="0.2">
      <c r="A27" s="1098" t="s">
        <v>414</v>
      </c>
      <c r="B27" s="1415"/>
      <c r="C27" s="1099"/>
      <c r="D27" s="1015"/>
      <c r="E27" s="1006" t="s">
        <v>1022</v>
      </c>
      <c r="F27" s="1101" t="s">
        <v>800</v>
      </c>
      <c r="G27" s="1040"/>
      <c r="H27" s="1779" t="str">
        <f>IF(LEN(H30&amp;H31&amp;H32)&gt;0,"Attenzione, nelle seguenti sezioni le destinazioni risultano superiori alle relative risorse e generano pertanto squadratura 8:","OK")</f>
        <v>OK</v>
      </c>
      <c r="I27" s="1097"/>
      <c r="T27" s="1007">
        <v>52</v>
      </c>
      <c r="U27" s="1007">
        <v>61</v>
      </c>
      <c r="V27" s="1092" t="str">
        <f t="shared" si="3"/>
        <v>U01B</v>
      </c>
      <c r="W27" s="1091">
        <f t="shared" si="4"/>
        <v>0</v>
      </c>
    </row>
    <row r="28" spans="1:23" ht="17.100000000000001" customHeight="1" x14ac:dyDescent="0.2">
      <c r="A28" s="1038" t="s">
        <v>766</v>
      </c>
      <c r="B28" s="1093" t="s">
        <v>453</v>
      </c>
      <c r="C28" s="1040"/>
      <c r="D28" s="1015"/>
      <c r="E28" s="1038" t="s">
        <v>1023</v>
      </c>
      <c r="F28" s="1041" t="s">
        <v>803</v>
      </c>
      <c r="G28" s="1040"/>
      <c r="H28" s="1783"/>
      <c r="I28" s="1097"/>
      <c r="O28" s="1007">
        <v>52</v>
      </c>
      <c r="P28" s="1007">
        <v>9</v>
      </c>
      <c r="Q28" s="1007" t="str">
        <f t="shared" ref="Q28:Q50" si="5">B28</f>
        <v>F50H</v>
      </c>
      <c r="R28" s="1091">
        <f t="shared" ref="R28:R50" si="6">ROUND(C28,0)</f>
        <v>0</v>
      </c>
      <c r="S28" s="1007" t="str">
        <f t="shared" ref="S28:S50" si="7">VLOOKUP(O28,Q:R,2,FALSE)</f>
        <v>SQ9</v>
      </c>
      <c r="T28" s="1007">
        <v>52</v>
      </c>
      <c r="U28" s="1007">
        <v>61</v>
      </c>
      <c r="V28" s="1092" t="str">
        <f t="shared" si="3"/>
        <v>U00M</v>
      </c>
      <c r="W28" s="1091">
        <f t="shared" si="4"/>
        <v>0</v>
      </c>
    </row>
    <row r="29" spans="1:23" ht="17.100000000000001" customHeight="1" x14ac:dyDescent="0.2">
      <c r="A29" s="1038" t="s">
        <v>767</v>
      </c>
      <c r="B29" s="1073" t="s">
        <v>566</v>
      </c>
      <c r="C29" s="1040"/>
      <c r="D29" s="1015"/>
      <c r="E29" s="1038" t="s">
        <v>1024</v>
      </c>
      <c r="F29" s="1041" t="s">
        <v>804</v>
      </c>
      <c r="G29" s="1040"/>
      <c r="H29" s="1783"/>
      <c r="I29" s="1097"/>
      <c r="K29" s="1102"/>
      <c r="O29" s="1007">
        <v>52</v>
      </c>
      <c r="P29" s="1007">
        <v>9</v>
      </c>
      <c r="Q29" s="1007" t="str">
        <f t="shared" si="5"/>
        <v>F96H</v>
      </c>
      <c r="R29" s="1091">
        <f t="shared" si="6"/>
        <v>0</v>
      </c>
      <c r="S29" s="1007" t="str">
        <f t="shared" si="7"/>
        <v>SQ9</v>
      </c>
      <c r="T29" s="1007">
        <v>52</v>
      </c>
      <c r="U29" s="1007">
        <v>61</v>
      </c>
      <c r="V29" s="1092" t="str">
        <f t="shared" si="3"/>
        <v>U00V</v>
      </c>
      <c r="W29" s="1091">
        <f t="shared" si="4"/>
        <v>0</v>
      </c>
    </row>
    <row r="30" spans="1:23" ht="17.100000000000001" customHeight="1" x14ac:dyDescent="0.2">
      <c r="A30" s="1038" t="s">
        <v>1062</v>
      </c>
      <c r="B30" s="1041" t="s">
        <v>887</v>
      </c>
      <c r="C30" s="1040">
        <v>4810</v>
      </c>
      <c r="D30" s="1015"/>
      <c r="E30" s="1038" t="s">
        <v>1025</v>
      </c>
      <c r="F30" s="1041" t="s">
        <v>806</v>
      </c>
      <c r="G30" s="1040"/>
      <c r="H30" s="1103" t="str">
        <f>IF(AND(SUMIF($O:$O,$Q1,$R:$R)&lt;&gt;0,SUM('SICI(3)'!$F$13,'SICI(3)'!$F$17)&gt;0),IF(SUMIFS($R:$R,$P:$P,"&lt;&gt;81",$O:$O,$Q1)-SUMIFS($R:$R,$P:$P,"81",$O:$O,$Q1)-SUMIF($T:$T,$Q1,$W:$W)&lt;0,A7,""),"")</f>
        <v/>
      </c>
      <c r="I30" s="1097"/>
      <c r="O30" s="1007">
        <v>52</v>
      </c>
      <c r="P30" s="1007">
        <v>9</v>
      </c>
      <c r="Q30" s="1007" t="str">
        <f t="shared" si="5"/>
        <v>F10M</v>
      </c>
      <c r="R30" s="1091">
        <f t="shared" si="6"/>
        <v>4810</v>
      </c>
      <c r="S30" s="1007" t="str">
        <f t="shared" si="7"/>
        <v>SQ9</v>
      </c>
      <c r="T30" s="1007">
        <v>52</v>
      </c>
      <c r="U30" s="1007">
        <v>61</v>
      </c>
      <c r="V30" s="1092" t="str">
        <f t="shared" si="3"/>
        <v>U00Y</v>
      </c>
      <c r="W30" s="1091">
        <f t="shared" si="4"/>
        <v>0</v>
      </c>
    </row>
    <row r="31" spans="1:23" ht="17.100000000000001" customHeight="1" x14ac:dyDescent="0.2">
      <c r="A31" s="1038" t="s">
        <v>1063</v>
      </c>
      <c r="B31" s="1041" t="s">
        <v>888</v>
      </c>
      <c r="C31" s="1040"/>
      <c r="D31" s="1015"/>
      <c r="E31" s="1089" t="s">
        <v>1237</v>
      </c>
      <c r="F31" s="1093" t="s">
        <v>1238</v>
      </c>
      <c r="G31" s="1040"/>
      <c r="H31" s="1103" t="str">
        <f>IF(SUMIFS($R:$R,$P:$P,"&lt;&gt;81",$O:$O,$Q2)-SUMIFS($R:$R,$P:$P,"81",$O:$O,$Q2)-SUMIF($T:$T,$Q2,$W:$W)&lt;0,$A$63,"")</f>
        <v/>
      </c>
      <c r="I31" s="1097"/>
      <c r="O31" s="1007">
        <v>52</v>
      </c>
      <c r="P31" s="1007">
        <v>9</v>
      </c>
      <c r="Q31" s="1007" t="str">
        <f t="shared" si="5"/>
        <v>F10N</v>
      </c>
      <c r="R31" s="1091">
        <f t="shared" si="6"/>
        <v>0</v>
      </c>
      <c r="S31" s="1007" t="str">
        <f t="shared" si="7"/>
        <v>SQ9</v>
      </c>
      <c r="T31" s="1007">
        <v>52</v>
      </c>
      <c r="U31" s="1007">
        <v>61</v>
      </c>
      <c r="V31" s="1092" t="str">
        <f t="shared" si="3"/>
        <v>U02S</v>
      </c>
      <c r="W31" s="1091">
        <f t="shared" si="4"/>
        <v>0</v>
      </c>
    </row>
    <row r="32" spans="1:23" ht="17.100000000000001" customHeight="1" thickBot="1" x14ac:dyDescent="0.25">
      <c r="A32" s="1038" t="s">
        <v>1005</v>
      </c>
      <c r="B32" s="1041" t="s">
        <v>890</v>
      </c>
      <c r="C32" s="1040"/>
      <c r="D32" s="1015"/>
      <c r="E32" s="1038" t="s">
        <v>809</v>
      </c>
      <c r="F32" s="1041" t="s">
        <v>280</v>
      </c>
      <c r="G32" s="1040"/>
      <c r="H32" s="1106" t="str">
        <f>IF(SUMIFS($R:$R,$P:$P,"&lt;&gt;81",$O:$O,$Q3)-SUMIFS($R:$R,$P:$P,"81",$O:$O,$Q3)-SUMIF($T:$T,$Q3,$W:$W)&lt;0,$A$77,"")</f>
        <v/>
      </c>
      <c r="I32" s="1097"/>
      <c r="O32" s="1007">
        <v>52</v>
      </c>
      <c r="P32" s="1007">
        <v>9</v>
      </c>
      <c r="Q32" s="1007" t="str">
        <f t="shared" si="5"/>
        <v>F10L</v>
      </c>
      <c r="R32" s="1091">
        <f t="shared" si="6"/>
        <v>0</v>
      </c>
      <c r="S32" s="1007" t="str">
        <f t="shared" si="7"/>
        <v>SQ9</v>
      </c>
      <c r="T32" s="1316">
        <v>52</v>
      </c>
      <c r="U32" s="1316">
        <v>61</v>
      </c>
      <c r="V32" s="1318" t="str">
        <f>F32</f>
        <v>U998</v>
      </c>
      <c r="W32" s="1317">
        <f>ROUND(G32,0)</f>
        <v>0</v>
      </c>
    </row>
    <row r="33" spans="1:23" ht="17.100000000000001" customHeight="1" thickBot="1" x14ac:dyDescent="0.25">
      <c r="A33" s="1038" t="s">
        <v>798</v>
      </c>
      <c r="B33" s="1041" t="s">
        <v>799</v>
      </c>
      <c r="C33" s="1040"/>
      <c r="D33" s="1015"/>
      <c r="E33" s="1053" t="s">
        <v>932</v>
      </c>
      <c r="F33" s="1054"/>
      <c r="G33" s="1047">
        <f>SUM(G9:G32)</f>
        <v>295157</v>
      </c>
      <c r="H33" s="945"/>
      <c r="O33" s="1007">
        <v>52</v>
      </c>
      <c r="P33" s="1007">
        <v>9</v>
      </c>
      <c r="Q33" s="1007" t="str">
        <f t="shared" si="5"/>
        <v>F00S</v>
      </c>
      <c r="R33" s="1091">
        <f t="shared" si="6"/>
        <v>0</v>
      </c>
      <c r="S33" s="1007" t="str">
        <f t="shared" si="7"/>
        <v>SQ9</v>
      </c>
      <c r="T33" s="1007"/>
      <c r="U33" s="1007"/>
      <c r="V33" s="1092"/>
      <c r="W33" s="1091"/>
    </row>
    <row r="34" spans="1:23" ht="17.100000000000001" customHeight="1" thickBot="1" x14ac:dyDescent="0.25">
      <c r="A34" s="1038" t="s">
        <v>801</v>
      </c>
      <c r="B34" s="1041" t="s">
        <v>802</v>
      </c>
      <c r="C34" s="1040"/>
      <c r="D34" s="1015"/>
      <c r="E34" s="1048" t="s">
        <v>812</v>
      </c>
      <c r="F34" s="1104"/>
      <c r="G34" s="1105">
        <f>G33</f>
        <v>295157</v>
      </c>
      <c r="H34" s="945"/>
      <c r="O34" s="1007">
        <v>52</v>
      </c>
      <c r="P34" s="1007">
        <v>9</v>
      </c>
      <c r="Q34" s="1007" t="str">
        <f t="shared" si="5"/>
        <v>F00V</v>
      </c>
      <c r="R34" s="1091">
        <f t="shared" si="6"/>
        <v>0</v>
      </c>
      <c r="S34" s="1007" t="str">
        <f t="shared" si="7"/>
        <v>SQ9</v>
      </c>
      <c r="T34" s="1007"/>
      <c r="U34" s="1007"/>
      <c r="V34" s="1092"/>
      <c r="W34" s="1091"/>
    </row>
    <row r="35" spans="1:23" ht="17.100000000000001" customHeight="1" x14ac:dyDescent="0.2">
      <c r="A35" s="1510" t="s">
        <v>1239</v>
      </c>
      <c r="B35" s="1041" t="s">
        <v>1240</v>
      </c>
      <c r="C35" s="1040"/>
      <c r="D35" s="1015"/>
      <c r="E35" s="1107"/>
      <c r="F35" s="1108"/>
      <c r="G35" s="1109"/>
      <c r="H35" s="945"/>
      <c r="O35" s="1007">
        <v>52</v>
      </c>
      <c r="P35" s="1007">
        <v>9</v>
      </c>
      <c r="Q35" s="1007" t="str">
        <f t="shared" si="5"/>
        <v>F25X</v>
      </c>
      <c r="R35" s="1091">
        <f t="shared" si="6"/>
        <v>0</v>
      </c>
      <c r="S35" s="1007" t="str">
        <f t="shared" si="7"/>
        <v>SQ9</v>
      </c>
      <c r="T35" s="1007"/>
      <c r="U35" s="1007"/>
      <c r="V35" s="1007"/>
      <c r="W35" s="1091"/>
    </row>
    <row r="36" spans="1:23" ht="17.100000000000001" customHeight="1" x14ac:dyDescent="0.2">
      <c r="A36" s="1510" t="s">
        <v>1392</v>
      </c>
      <c r="B36" s="1093" t="s">
        <v>1241</v>
      </c>
      <c r="C36" s="1040"/>
      <c r="D36" s="1015"/>
      <c r="E36" s="1107"/>
      <c r="F36" s="1108"/>
      <c r="G36" s="1109"/>
      <c r="O36" s="1007">
        <v>52</v>
      </c>
      <c r="P36" s="1007">
        <v>9</v>
      </c>
      <c r="Q36" s="1007" t="str">
        <f t="shared" si="5"/>
        <v>F24O</v>
      </c>
      <c r="R36" s="1091">
        <f t="shared" si="6"/>
        <v>0</v>
      </c>
      <c r="S36" s="1007" t="str">
        <f t="shared" si="7"/>
        <v>SQ9</v>
      </c>
    </row>
    <row r="37" spans="1:23" ht="17.100000000000001" customHeight="1" x14ac:dyDescent="0.2">
      <c r="A37" s="1513" t="s">
        <v>1393</v>
      </c>
      <c r="B37" s="1093" t="s">
        <v>1242</v>
      </c>
      <c r="C37" s="1040"/>
      <c r="D37" s="1015"/>
      <c r="E37" s="1107"/>
      <c r="F37" s="1108"/>
      <c r="G37" s="1109"/>
      <c r="O37" s="1007">
        <v>52</v>
      </c>
      <c r="P37" s="1007">
        <v>9</v>
      </c>
      <c r="Q37" s="1007" t="str">
        <f t="shared" si="5"/>
        <v>F24N</v>
      </c>
      <c r="R37" s="1091">
        <f t="shared" si="6"/>
        <v>0</v>
      </c>
      <c r="S37" s="1007" t="str">
        <f t="shared" si="7"/>
        <v>SQ9</v>
      </c>
    </row>
    <row r="38" spans="1:23" ht="17.100000000000001" customHeight="1" x14ac:dyDescent="0.2">
      <c r="A38" s="1513" t="s">
        <v>1394</v>
      </c>
      <c r="B38" s="1093" t="s">
        <v>1217</v>
      </c>
      <c r="C38" s="1040"/>
      <c r="D38" s="1015"/>
      <c r="E38" s="1107"/>
      <c r="F38" s="1108"/>
      <c r="G38" s="1109"/>
      <c r="O38" s="1007">
        <v>52</v>
      </c>
      <c r="P38" s="1007">
        <v>9</v>
      </c>
      <c r="Q38" s="1007" t="str">
        <f t="shared" si="5"/>
        <v>F24L</v>
      </c>
      <c r="R38" s="1091">
        <f t="shared" si="6"/>
        <v>0</v>
      </c>
      <c r="S38" s="1007" t="str">
        <f t="shared" si="7"/>
        <v>SQ9</v>
      </c>
    </row>
    <row r="39" spans="1:23" ht="17.100000000000001" customHeight="1" x14ac:dyDescent="0.2">
      <c r="A39" s="1513" t="s">
        <v>1395</v>
      </c>
      <c r="B39" s="1093" t="s">
        <v>1243</v>
      </c>
      <c r="C39" s="1040">
        <v>26307</v>
      </c>
      <c r="D39" s="1015"/>
      <c r="E39" s="1107"/>
      <c r="F39" s="1108"/>
      <c r="G39" s="1109"/>
      <c r="O39" s="1007">
        <v>52</v>
      </c>
      <c r="P39" s="1007">
        <v>9</v>
      </c>
      <c r="Q39" s="1007" t="str">
        <f t="shared" si="5"/>
        <v>F24P</v>
      </c>
      <c r="R39" s="1091">
        <f t="shared" si="6"/>
        <v>26307</v>
      </c>
      <c r="S39" s="1007" t="str">
        <f t="shared" si="7"/>
        <v>SQ9</v>
      </c>
    </row>
    <row r="40" spans="1:23" ht="17.100000000000001" customHeight="1" x14ac:dyDescent="0.2">
      <c r="A40" s="1038" t="s">
        <v>1244</v>
      </c>
      <c r="B40" s="1041" t="s">
        <v>805</v>
      </c>
      <c r="C40" s="1040"/>
      <c r="D40" s="1015"/>
      <c r="E40" s="1107"/>
      <c r="F40" s="1108"/>
      <c r="G40" s="1109"/>
      <c r="O40" s="1007">
        <v>52</v>
      </c>
      <c r="P40" s="1007">
        <v>9</v>
      </c>
      <c r="Q40" s="1007" t="str">
        <f t="shared" si="5"/>
        <v>F00T</v>
      </c>
      <c r="R40" s="1091">
        <f t="shared" si="6"/>
        <v>0</v>
      </c>
      <c r="S40" s="1007" t="str">
        <f t="shared" si="7"/>
        <v>SQ9</v>
      </c>
    </row>
    <row r="41" spans="1:23" ht="17.100000000000001" customHeight="1" x14ac:dyDescent="0.2">
      <c r="A41" s="1038" t="s">
        <v>807</v>
      </c>
      <c r="B41" s="1041" t="s">
        <v>808</v>
      </c>
      <c r="C41" s="1040"/>
      <c r="D41" s="1015"/>
      <c r="E41" s="1107"/>
      <c r="F41" s="1108"/>
      <c r="G41" s="1109"/>
      <c r="O41" s="1007">
        <v>52</v>
      </c>
      <c r="P41" s="1007">
        <v>9</v>
      </c>
      <c r="Q41" s="1007" t="str">
        <f t="shared" si="5"/>
        <v>F00U</v>
      </c>
      <c r="R41" s="1091">
        <f t="shared" si="6"/>
        <v>0</v>
      </c>
      <c r="S41" s="1007" t="str">
        <f t="shared" si="7"/>
        <v>SQ9</v>
      </c>
    </row>
    <row r="42" spans="1:23" ht="17.100000000000001" customHeight="1" x14ac:dyDescent="0.2">
      <c r="A42" s="1038" t="s">
        <v>1245</v>
      </c>
      <c r="B42" s="1041" t="s">
        <v>1246</v>
      </c>
      <c r="C42" s="1040">
        <v>15640</v>
      </c>
      <c r="D42" s="1015"/>
      <c r="E42" s="1107"/>
      <c r="F42" s="1108"/>
      <c r="G42" s="1109"/>
      <c r="O42" s="1007">
        <v>52</v>
      </c>
      <c r="P42" s="1007">
        <v>9</v>
      </c>
      <c r="Q42" s="1007" t="str">
        <f t="shared" si="5"/>
        <v>F25Y</v>
      </c>
      <c r="R42" s="1091">
        <f t="shared" si="6"/>
        <v>15640</v>
      </c>
      <c r="S42" s="1007" t="str">
        <f t="shared" si="7"/>
        <v>SQ9</v>
      </c>
    </row>
    <row r="43" spans="1:23" ht="17.100000000000001" customHeight="1" x14ac:dyDescent="0.2">
      <c r="A43" s="1038" t="s">
        <v>810</v>
      </c>
      <c r="B43" s="1041" t="s">
        <v>811</v>
      </c>
      <c r="C43" s="1040"/>
      <c r="D43" s="1015"/>
      <c r="E43" s="1107"/>
      <c r="F43" s="1108"/>
      <c r="G43" s="1109"/>
      <c r="O43" s="1007">
        <v>52</v>
      </c>
      <c r="P43" s="1007">
        <v>9</v>
      </c>
      <c r="Q43" s="1007" t="str">
        <f t="shared" si="5"/>
        <v>F00X</v>
      </c>
      <c r="R43" s="1091">
        <f t="shared" si="6"/>
        <v>0</v>
      </c>
      <c r="S43" s="1007" t="str">
        <f t="shared" si="7"/>
        <v>SQ9</v>
      </c>
    </row>
    <row r="44" spans="1:23" ht="17.100000000000001" customHeight="1" x14ac:dyDescent="0.2">
      <c r="A44" s="1038" t="s">
        <v>813</v>
      </c>
      <c r="B44" s="1041" t="s">
        <v>814</v>
      </c>
      <c r="C44" s="1040"/>
      <c r="D44" s="1015"/>
      <c r="E44" s="1107"/>
      <c r="F44" s="1108"/>
      <c r="G44" s="1109"/>
      <c r="O44" s="1007">
        <v>52</v>
      </c>
      <c r="P44" s="1007">
        <v>9</v>
      </c>
      <c r="Q44" s="1007" t="str">
        <f t="shared" si="5"/>
        <v>F00Y</v>
      </c>
      <c r="R44" s="1091">
        <f t="shared" si="6"/>
        <v>0</v>
      </c>
      <c r="S44" s="1007" t="str">
        <f t="shared" si="7"/>
        <v>SQ9</v>
      </c>
    </row>
    <row r="45" spans="1:23" ht="17.100000000000001" customHeight="1" x14ac:dyDescent="0.2">
      <c r="A45" s="1038" t="s">
        <v>1247</v>
      </c>
      <c r="B45" s="1041" t="s">
        <v>1248</v>
      </c>
      <c r="C45" s="1040"/>
      <c r="D45" s="1015"/>
      <c r="E45" s="1107"/>
      <c r="F45" s="1108"/>
      <c r="G45" s="1109"/>
      <c r="O45" s="1007">
        <v>52</v>
      </c>
      <c r="P45" s="1007">
        <v>9</v>
      </c>
      <c r="Q45" s="1007" t="str">
        <f t="shared" si="5"/>
        <v>F25Z</v>
      </c>
      <c r="R45" s="1091">
        <f t="shared" si="6"/>
        <v>0</v>
      </c>
      <c r="S45" s="1007" t="str">
        <f t="shared" si="7"/>
        <v>SQ9</v>
      </c>
    </row>
    <row r="46" spans="1:23" ht="17.100000000000001" customHeight="1" x14ac:dyDescent="0.2">
      <c r="A46" s="1038" t="s">
        <v>1249</v>
      </c>
      <c r="B46" s="1511" t="s">
        <v>1250</v>
      </c>
      <c r="C46" s="1387">
        <v>2906</v>
      </c>
      <c r="D46" s="1015"/>
      <c r="E46" s="1107"/>
      <c r="F46" s="1108"/>
      <c r="G46" s="1109"/>
      <c r="O46" s="1007">
        <v>52</v>
      </c>
      <c r="P46" s="1007">
        <v>9</v>
      </c>
      <c r="Q46" s="1007" t="str">
        <f t="shared" si="5"/>
        <v>F24T</v>
      </c>
      <c r="R46" s="1091">
        <f t="shared" si="6"/>
        <v>2906</v>
      </c>
      <c r="S46" s="1007" t="str">
        <f t="shared" si="7"/>
        <v>SQ9</v>
      </c>
    </row>
    <row r="47" spans="1:23" ht="17.100000000000001" customHeight="1" x14ac:dyDescent="0.2">
      <c r="A47" s="1038" t="s">
        <v>1396</v>
      </c>
      <c r="B47" s="1041" t="s">
        <v>1251</v>
      </c>
      <c r="C47" s="1040"/>
      <c r="D47" s="1015"/>
      <c r="E47" s="1107"/>
      <c r="F47" s="1108"/>
      <c r="G47" s="1109"/>
      <c r="O47" s="1007">
        <v>52</v>
      </c>
      <c r="P47" s="1007">
        <v>9</v>
      </c>
      <c r="Q47" s="1007" t="str">
        <f t="shared" si="5"/>
        <v>F26B</v>
      </c>
      <c r="R47" s="1091">
        <f t="shared" si="6"/>
        <v>0</v>
      </c>
      <c r="S47" s="1007" t="str">
        <f t="shared" si="7"/>
        <v>SQ9</v>
      </c>
    </row>
    <row r="48" spans="1:23" ht="17.100000000000001" customHeight="1" x14ac:dyDescent="0.2">
      <c r="A48" s="1038" t="s">
        <v>817</v>
      </c>
      <c r="B48" s="1041" t="s">
        <v>818</v>
      </c>
      <c r="C48" s="1040"/>
      <c r="D48" s="1015"/>
      <c r="E48" s="1107"/>
      <c r="F48" s="1108"/>
      <c r="G48" s="1109"/>
      <c r="O48" s="1007">
        <v>52</v>
      </c>
      <c r="P48" s="1007">
        <v>9</v>
      </c>
      <c r="Q48" s="1007" t="str">
        <f t="shared" si="5"/>
        <v>F01M</v>
      </c>
      <c r="R48" s="1091">
        <f t="shared" si="6"/>
        <v>0</v>
      </c>
      <c r="S48" s="1007" t="str">
        <f t="shared" si="7"/>
        <v>SQ9</v>
      </c>
    </row>
    <row r="49" spans="1:23" ht="17.100000000000001" customHeight="1" x14ac:dyDescent="0.2">
      <c r="A49" s="1038" t="s">
        <v>1397</v>
      </c>
      <c r="B49" s="1041" t="s">
        <v>279</v>
      </c>
      <c r="C49" s="1040">
        <v>35597</v>
      </c>
      <c r="D49" s="1015"/>
      <c r="E49" s="1107"/>
      <c r="F49" s="1108"/>
      <c r="G49" s="1109"/>
      <c r="O49" s="1007">
        <v>52</v>
      </c>
      <c r="P49" s="1007">
        <v>9</v>
      </c>
      <c r="Q49" s="1007" t="str">
        <f t="shared" si="5"/>
        <v>F999</v>
      </c>
      <c r="R49" s="1091">
        <f t="shared" si="6"/>
        <v>35597</v>
      </c>
      <c r="S49" s="1007" t="str">
        <f t="shared" si="7"/>
        <v>SQ9</v>
      </c>
    </row>
    <row r="50" spans="1:23" ht="17.100000000000001" customHeight="1" x14ac:dyDescent="0.2">
      <c r="A50" s="1038" t="s">
        <v>1001</v>
      </c>
      <c r="B50" s="1041" t="s">
        <v>1002</v>
      </c>
      <c r="C50" s="1040"/>
      <c r="D50" s="1015"/>
      <c r="E50" s="1107"/>
      <c r="F50" s="1108"/>
      <c r="G50" s="1109"/>
      <c r="O50" s="1316">
        <v>52</v>
      </c>
      <c r="P50" s="1316">
        <v>9</v>
      </c>
      <c r="Q50" s="1316" t="str">
        <f t="shared" si="5"/>
        <v>F00O</v>
      </c>
      <c r="R50" s="1317">
        <f t="shared" si="6"/>
        <v>0</v>
      </c>
      <c r="S50" s="1316" t="str">
        <f t="shared" si="7"/>
        <v>SQ9</v>
      </c>
    </row>
    <row r="51" spans="1:23" ht="17.100000000000001" customHeight="1" thickBot="1" x14ac:dyDescent="0.25">
      <c r="A51" s="1045" t="s">
        <v>415</v>
      </c>
      <c r="B51" s="1054"/>
      <c r="C51" s="1047">
        <f>SUM(C28:C50)</f>
        <v>85260</v>
      </c>
      <c r="D51" s="1015"/>
      <c r="E51" s="1107"/>
      <c r="F51" s="1108"/>
      <c r="G51" s="1109"/>
    </row>
    <row r="52" spans="1:23" ht="17.100000000000001" customHeight="1" x14ac:dyDescent="0.2">
      <c r="A52" s="1098" t="s">
        <v>745</v>
      </c>
      <c r="B52" s="1415"/>
      <c r="C52" s="1099"/>
      <c r="D52" s="1015"/>
      <c r="E52" s="1107"/>
      <c r="F52" s="1108"/>
      <c r="G52" s="1109"/>
      <c r="O52" s="1007"/>
      <c r="P52" s="1007"/>
      <c r="Q52" s="1007"/>
      <c r="R52" s="1091"/>
      <c r="S52" s="1007"/>
    </row>
    <row r="53" spans="1:23" ht="17.100000000000001" customHeight="1" x14ac:dyDescent="0.2">
      <c r="A53" s="1038" t="s">
        <v>820</v>
      </c>
      <c r="B53" s="1041" t="s">
        <v>821</v>
      </c>
      <c r="C53" s="1040"/>
      <c r="D53" s="1015"/>
      <c r="E53" s="1107"/>
      <c r="F53" s="1108"/>
      <c r="G53" s="1109"/>
      <c r="O53" s="1007">
        <v>52</v>
      </c>
      <c r="P53" s="1007">
        <v>81</v>
      </c>
      <c r="Q53" s="1007" t="str">
        <f t="shared" ref="Q53:Q60" si="8">B53</f>
        <v>F01Q</v>
      </c>
      <c r="R53" s="1091">
        <f t="shared" ref="R53:R60" si="9">ROUND(C53,0)</f>
        <v>0</v>
      </c>
      <c r="S53" s="1007" t="str">
        <f t="shared" ref="S53:S60" si="10">VLOOKUP(O53,Q:R,2,FALSE)</f>
        <v>SQ9</v>
      </c>
    </row>
    <row r="54" spans="1:23" ht="17.100000000000001" customHeight="1" x14ac:dyDescent="0.2">
      <c r="A54" s="1038" t="s">
        <v>822</v>
      </c>
      <c r="B54" s="1041" t="s">
        <v>823</v>
      </c>
      <c r="C54" s="1040"/>
      <c r="D54" s="1015"/>
      <c r="E54" s="1107"/>
      <c r="F54" s="1108"/>
      <c r="G54" s="1109"/>
      <c r="H54" s="1018"/>
      <c r="O54" s="1007">
        <v>52</v>
      </c>
      <c r="P54" s="1007">
        <v>81</v>
      </c>
      <c r="Q54" s="1007" t="str">
        <f t="shared" si="8"/>
        <v>F01R</v>
      </c>
      <c r="R54" s="1091">
        <f t="shared" si="9"/>
        <v>0</v>
      </c>
      <c r="S54" s="1007" t="str">
        <f t="shared" si="10"/>
        <v>SQ9</v>
      </c>
    </row>
    <row r="55" spans="1:23" ht="17.100000000000001" customHeight="1" x14ac:dyDescent="0.2">
      <c r="A55" s="1038" t="s">
        <v>1252</v>
      </c>
      <c r="B55" s="1041" t="s">
        <v>1253</v>
      </c>
      <c r="C55" s="1040">
        <v>14082</v>
      </c>
      <c r="D55" s="1015"/>
      <c r="E55" s="1107"/>
      <c r="F55" s="1108"/>
      <c r="G55" s="1109"/>
      <c r="H55" s="1018"/>
      <c r="O55" s="1007">
        <v>52</v>
      </c>
      <c r="P55" s="1007">
        <v>81</v>
      </c>
      <c r="Q55" s="1007" t="str">
        <f t="shared" si="8"/>
        <v>F26J</v>
      </c>
      <c r="R55" s="1091">
        <f t="shared" si="9"/>
        <v>14082</v>
      </c>
      <c r="S55" s="1007" t="str">
        <f t="shared" si="10"/>
        <v>SQ9</v>
      </c>
      <c r="T55" s="1007"/>
      <c r="U55" s="1007"/>
      <c r="V55" s="1007"/>
      <c r="W55" s="1091"/>
    </row>
    <row r="56" spans="1:23" ht="17.100000000000001" customHeight="1" x14ac:dyDescent="0.2">
      <c r="A56" s="1038" t="s">
        <v>824</v>
      </c>
      <c r="B56" s="1073" t="s">
        <v>617</v>
      </c>
      <c r="C56" s="1040">
        <v>14713</v>
      </c>
      <c r="D56" s="1015"/>
      <c r="E56" s="1107"/>
      <c r="F56" s="1108"/>
      <c r="G56" s="1109"/>
      <c r="H56" s="1018"/>
      <c r="O56" s="1007">
        <v>52</v>
      </c>
      <c r="P56" s="1007">
        <v>81</v>
      </c>
      <c r="Q56" s="1007" t="str">
        <f t="shared" si="8"/>
        <v>F27I</v>
      </c>
      <c r="R56" s="1091">
        <f t="shared" si="9"/>
        <v>14713</v>
      </c>
      <c r="S56" s="1007" t="str">
        <f t="shared" si="10"/>
        <v>SQ9</v>
      </c>
      <c r="T56" s="1007"/>
      <c r="U56" s="1007"/>
      <c r="V56" s="1007"/>
      <c r="W56" s="1100"/>
    </row>
    <row r="57" spans="1:23" ht="17.100000000000001" customHeight="1" x14ac:dyDescent="0.2">
      <c r="A57" s="1038" t="s">
        <v>769</v>
      </c>
      <c r="B57" s="1073" t="s">
        <v>746</v>
      </c>
      <c r="C57" s="1040">
        <v>35796</v>
      </c>
      <c r="D57" s="1015"/>
      <c r="E57" s="1107"/>
      <c r="F57" s="1108"/>
      <c r="G57" s="1109"/>
      <c r="H57" s="1018"/>
      <c r="O57" s="1007">
        <v>52</v>
      </c>
      <c r="P57" s="1007">
        <v>81</v>
      </c>
      <c r="Q57" s="1007" t="str">
        <f t="shared" si="8"/>
        <v>F00P</v>
      </c>
      <c r="R57" s="1091">
        <f t="shared" si="9"/>
        <v>35796</v>
      </c>
      <c r="S57" s="1007" t="str">
        <f t="shared" si="10"/>
        <v>SQ9</v>
      </c>
      <c r="T57" s="1007"/>
      <c r="U57" s="1007"/>
      <c r="V57" s="1007"/>
      <c r="W57" s="1100"/>
    </row>
    <row r="58" spans="1:23" ht="17.100000000000001" customHeight="1" x14ac:dyDescent="0.2">
      <c r="A58" s="1038" t="s">
        <v>770</v>
      </c>
      <c r="B58" s="1041" t="s">
        <v>771</v>
      </c>
      <c r="C58" s="1040"/>
      <c r="D58" s="1015"/>
      <c r="E58" s="1107"/>
      <c r="F58" s="1108"/>
      <c r="G58" s="1109"/>
      <c r="H58" s="1018"/>
      <c r="O58" s="1007">
        <v>52</v>
      </c>
      <c r="P58" s="1007">
        <v>81</v>
      </c>
      <c r="Q58" s="1007" t="str">
        <f t="shared" si="8"/>
        <v>F01S</v>
      </c>
      <c r="R58" s="1091">
        <f t="shared" si="9"/>
        <v>0</v>
      </c>
      <c r="S58" s="1007" t="str">
        <f t="shared" si="10"/>
        <v>SQ9</v>
      </c>
      <c r="T58" s="1007"/>
      <c r="U58" s="1007"/>
      <c r="V58" s="1007"/>
      <c r="W58" s="1100"/>
    </row>
    <row r="59" spans="1:23" ht="17.100000000000001" customHeight="1" x14ac:dyDescent="0.2">
      <c r="A59" s="1038" t="s">
        <v>772</v>
      </c>
      <c r="B59" s="1041" t="s">
        <v>773</v>
      </c>
      <c r="C59" s="1040"/>
      <c r="D59" s="1015"/>
      <c r="E59" s="1107"/>
      <c r="F59" s="1108"/>
      <c r="G59" s="1109"/>
      <c r="H59" s="1018"/>
      <c r="O59" s="1007">
        <v>52</v>
      </c>
      <c r="P59" s="1007">
        <v>81</v>
      </c>
      <c r="Q59" s="1007" t="str">
        <f t="shared" si="8"/>
        <v>F01T</v>
      </c>
      <c r="R59" s="1091">
        <f t="shared" si="9"/>
        <v>0</v>
      </c>
      <c r="S59" s="1007" t="str">
        <f t="shared" si="10"/>
        <v>SQ9</v>
      </c>
      <c r="T59" s="1007"/>
      <c r="U59" s="1007"/>
      <c r="V59" s="1007"/>
      <c r="W59" s="1100"/>
    </row>
    <row r="60" spans="1:23" ht="17.100000000000001" customHeight="1" x14ac:dyDescent="0.2">
      <c r="A60" s="1038" t="s">
        <v>1007</v>
      </c>
      <c r="B60" s="1073" t="s">
        <v>747</v>
      </c>
      <c r="C60" s="1040"/>
      <c r="D60" s="1015"/>
      <c r="E60" s="1107"/>
      <c r="F60" s="1108"/>
      <c r="G60" s="1109"/>
      <c r="H60" s="1018"/>
      <c r="O60" s="1316">
        <v>52</v>
      </c>
      <c r="P60" s="1316">
        <v>81</v>
      </c>
      <c r="Q60" s="1316" t="str">
        <f t="shared" si="8"/>
        <v>F01P</v>
      </c>
      <c r="R60" s="1317">
        <f t="shared" si="9"/>
        <v>0</v>
      </c>
      <c r="S60" s="1316" t="str">
        <f t="shared" si="10"/>
        <v>SQ9</v>
      </c>
      <c r="T60" s="1007"/>
      <c r="U60" s="1007"/>
      <c r="V60" s="1007"/>
      <c r="W60" s="1100"/>
    </row>
    <row r="61" spans="1:23" ht="17.100000000000001" customHeight="1" thickBot="1" x14ac:dyDescent="0.25">
      <c r="A61" s="1045" t="s">
        <v>748</v>
      </c>
      <c r="B61" s="1054"/>
      <c r="C61" s="1047">
        <f>SUM(C53:C60)</f>
        <v>64591</v>
      </c>
      <c r="D61" s="1015"/>
      <c r="E61" s="1107"/>
      <c r="F61" s="1108"/>
      <c r="G61" s="1109"/>
      <c r="H61" s="1018"/>
      <c r="O61" s="1007"/>
      <c r="P61" s="1007"/>
      <c r="Q61" s="1007"/>
      <c r="R61" s="1091"/>
      <c r="S61" s="1007"/>
      <c r="T61" s="1007"/>
      <c r="U61" s="1007"/>
      <c r="V61" s="1007"/>
      <c r="W61" s="1100"/>
    </row>
    <row r="62" spans="1:23" ht="17.100000000000001" customHeight="1" thickBot="1" x14ac:dyDescent="0.25">
      <c r="A62" s="1048" t="s">
        <v>812</v>
      </c>
      <c r="B62" s="1049"/>
      <c r="C62" s="1050">
        <f>C26+C51-C61</f>
        <v>547943</v>
      </c>
      <c r="D62" s="1015"/>
      <c r="E62" s="1107"/>
      <c r="F62" s="1108"/>
      <c r="G62" s="1109"/>
      <c r="H62" s="1018"/>
      <c r="O62" s="1007"/>
      <c r="P62" s="1007"/>
      <c r="Q62" s="1007"/>
      <c r="R62" s="1091"/>
      <c r="S62" s="1100"/>
      <c r="T62" s="1007"/>
      <c r="U62" s="1007"/>
      <c r="V62" s="1007"/>
      <c r="W62" s="1100"/>
    </row>
    <row r="63" spans="1:23" ht="17.100000000000001" customHeight="1" x14ac:dyDescent="0.25">
      <c r="A63" s="1086" t="s">
        <v>1254</v>
      </c>
      <c r="B63" s="1027"/>
      <c r="C63" s="1028"/>
      <c r="D63" s="1015"/>
      <c r="E63" s="1086" t="s">
        <v>1254</v>
      </c>
      <c r="F63" s="1110"/>
      <c r="G63" s="1028"/>
      <c r="H63" s="1018"/>
      <c r="T63" s="1007"/>
      <c r="U63" s="1007"/>
      <c r="V63" s="1007"/>
      <c r="W63" s="1100"/>
    </row>
    <row r="64" spans="1:23" ht="17.100000000000001" customHeight="1" x14ac:dyDescent="0.2">
      <c r="A64" s="1034" t="s">
        <v>940</v>
      </c>
      <c r="B64" s="1035"/>
      <c r="C64" s="1036"/>
      <c r="D64" s="1015"/>
      <c r="E64" s="1034" t="s">
        <v>929</v>
      </c>
      <c r="F64" s="1111"/>
      <c r="G64" s="1112"/>
      <c r="T64" s="1007"/>
      <c r="U64" s="1007"/>
      <c r="V64" s="1007"/>
      <c r="W64" s="1100"/>
    </row>
    <row r="65" spans="1:23" ht="17.100000000000001" customHeight="1" x14ac:dyDescent="0.2">
      <c r="A65" s="1038" t="s">
        <v>1398</v>
      </c>
      <c r="B65" s="1041" t="s">
        <v>1255</v>
      </c>
      <c r="C65" s="1044">
        <v>189500</v>
      </c>
      <c r="D65" s="1015"/>
      <c r="E65" s="1038" t="s">
        <v>1026</v>
      </c>
      <c r="F65" s="1041" t="s">
        <v>815</v>
      </c>
      <c r="G65" s="1040">
        <v>159523</v>
      </c>
      <c r="O65" s="1007">
        <v>95</v>
      </c>
      <c r="P65" s="1007">
        <v>2</v>
      </c>
      <c r="Q65" s="1007" t="str">
        <f t="shared" ref="Q65:Q70" si="11">B65</f>
        <v>F27N</v>
      </c>
      <c r="R65" s="1091">
        <f t="shared" ref="R65:R70" si="12">ROUND(C65,0)</f>
        <v>189500</v>
      </c>
      <c r="S65" s="1007" t="str">
        <f t="shared" ref="S65:S70" si="13">VLOOKUP(O65,Q:R,2,FALSE)</f>
        <v>NO</v>
      </c>
      <c r="T65" s="1007">
        <v>95</v>
      </c>
      <c r="U65" s="1007">
        <v>61</v>
      </c>
      <c r="V65" s="1092" t="str">
        <f>F65</f>
        <v>U00U</v>
      </c>
      <c r="W65" s="1091">
        <f>ROUND(G65,0)</f>
        <v>159523</v>
      </c>
    </row>
    <row r="66" spans="1:23" ht="17.100000000000001" customHeight="1" x14ac:dyDescent="0.2">
      <c r="A66" s="1038" t="s">
        <v>1256</v>
      </c>
      <c r="B66" s="1041" t="s">
        <v>1257</v>
      </c>
      <c r="C66" s="1044">
        <v>14082</v>
      </c>
      <c r="D66" s="1015"/>
      <c r="E66" s="1038" t="s">
        <v>1027</v>
      </c>
      <c r="F66" s="1041" t="s">
        <v>816</v>
      </c>
      <c r="G66" s="1040">
        <v>43764</v>
      </c>
      <c r="O66" s="1007">
        <v>95</v>
      </c>
      <c r="P66" s="1007">
        <v>2</v>
      </c>
      <c r="Q66" s="1007" t="str">
        <f t="shared" si="11"/>
        <v>F26L</v>
      </c>
      <c r="R66" s="1091">
        <f t="shared" si="12"/>
        <v>14082</v>
      </c>
      <c r="S66" s="1007" t="str">
        <f t="shared" si="13"/>
        <v>NO</v>
      </c>
      <c r="T66" s="1007">
        <v>95</v>
      </c>
      <c r="U66" s="1007">
        <v>61</v>
      </c>
      <c r="V66" s="1092" t="str">
        <f>F66</f>
        <v>U00W</v>
      </c>
      <c r="W66" s="1091">
        <f>ROUND(G66,0)</f>
        <v>43764</v>
      </c>
    </row>
    <row r="67" spans="1:23" ht="17.100000000000001" customHeight="1" x14ac:dyDescent="0.2">
      <c r="A67" s="1038" t="s">
        <v>1258</v>
      </c>
      <c r="B67" s="1041" t="s">
        <v>1259</v>
      </c>
      <c r="C67" s="1044"/>
      <c r="D67" s="1015"/>
      <c r="E67" s="1038" t="s">
        <v>1028</v>
      </c>
      <c r="F67" s="1041" t="s">
        <v>819</v>
      </c>
      <c r="G67" s="1040"/>
      <c r="O67" s="1007">
        <v>95</v>
      </c>
      <c r="P67" s="1007">
        <v>2</v>
      </c>
      <c r="Q67" s="1007" t="str">
        <f t="shared" si="11"/>
        <v>F26M</v>
      </c>
      <c r="R67" s="1091">
        <f t="shared" si="12"/>
        <v>0</v>
      </c>
      <c r="S67" s="1007" t="str">
        <f t="shared" si="13"/>
        <v>NO</v>
      </c>
      <c r="T67" s="1007">
        <v>95</v>
      </c>
      <c r="U67" s="1007">
        <v>61</v>
      </c>
      <c r="V67" s="1092" t="str">
        <f>F67</f>
        <v>U00X</v>
      </c>
      <c r="W67" s="1091">
        <f>ROUND(G67,0)</f>
        <v>0</v>
      </c>
    </row>
    <row r="68" spans="1:23" ht="17.100000000000001" customHeight="1" x14ac:dyDescent="0.2">
      <c r="A68" s="1038" t="s">
        <v>1399</v>
      </c>
      <c r="B68" s="1041" t="s">
        <v>1260</v>
      </c>
      <c r="C68" s="1044"/>
      <c r="D68" s="1015"/>
      <c r="E68" s="1113" t="s">
        <v>809</v>
      </c>
      <c r="F68" s="1041" t="s">
        <v>280</v>
      </c>
      <c r="G68" s="1040"/>
      <c r="H68" s="1082"/>
      <c r="O68" s="1007">
        <v>95</v>
      </c>
      <c r="P68" s="1007">
        <v>2</v>
      </c>
      <c r="Q68" s="1007" t="str">
        <f t="shared" si="11"/>
        <v>F26N</v>
      </c>
      <c r="R68" s="1091">
        <f t="shared" si="12"/>
        <v>0</v>
      </c>
      <c r="S68" s="1007" t="str">
        <f t="shared" si="13"/>
        <v>NO</v>
      </c>
      <c r="T68" s="1316">
        <v>95</v>
      </c>
      <c r="U68" s="1316">
        <v>61</v>
      </c>
      <c r="V68" s="1318" t="str">
        <f>F68</f>
        <v>U998</v>
      </c>
      <c r="W68" s="1317">
        <f>ROUND(G68,0)</f>
        <v>0</v>
      </c>
    </row>
    <row r="69" spans="1:23" ht="17.100000000000001" customHeight="1" thickBot="1" x14ac:dyDescent="0.25">
      <c r="A69" s="1038" t="s">
        <v>1249</v>
      </c>
      <c r="B69" s="1511" t="s">
        <v>1250</v>
      </c>
      <c r="C69" s="1044">
        <v>850</v>
      </c>
      <c r="D69" s="1015"/>
      <c r="E69" s="1114" t="s">
        <v>932</v>
      </c>
      <c r="F69" s="1115"/>
      <c r="G69" s="1116">
        <f>SUM(G65:G68)</f>
        <v>203287</v>
      </c>
      <c r="H69" s="1082"/>
      <c r="O69" s="1007">
        <v>95</v>
      </c>
      <c r="P69" s="1007">
        <v>2</v>
      </c>
      <c r="Q69" s="1007" t="str">
        <f t="shared" si="11"/>
        <v>F24T</v>
      </c>
      <c r="R69" s="1091">
        <f t="shared" si="12"/>
        <v>850</v>
      </c>
      <c r="S69" s="1007" t="str">
        <f t="shared" si="13"/>
        <v>NO</v>
      </c>
      <c r="T69" s="1007"/>
      <c r="U69" s="1007"/>
      <c r="V69" s="1092"/>
      <c r="W69" s="1091"/>
    </row>
    <row r="70" spans="1:23" ht="17.100000000000001" customHeight="1" thickBot="1" x14ac:dyDescent="0.25">
      <c r="A70" s="1038" t="s">
        <v>1001</v>
      </c>
      <c r="B70" s="1041" t="s">
        <v>1002</v>
      </c>
      <c r="C70" s="1044"/>
      <c r="D70" s="1015"/>
      <c r="E70" s="1117" t="s">
        <v>1261</v>
      </c>
      <c r="F70" s="1118"/>
      <c r="G70" s="1119">
        <f>G69</f>
        <v>203287</v>
      </c>
      <c r="O70" s="1316">
        <v>95</v>
      </c>
      <c r="P70" s="1316">
        <v>2</v>
      </c>
      <c r="Q70" s="1316" t="str">
        <f t="shared" si="11"/>
        <v>F00O</v>
      </c>
      <c r="R70" s="1317">
        <f t="shared" si="12"/>
        <v>0</v>
      </c>
      <c r="S70" s="1316" t="str">
        <f t="shared" si="13"/>
        <v>NO</v>
      </c>
      <c r="T70" s="1007"/>
      <c r="U70" s="1007"/>
      <c r="V70" s="1092"/>
      <c r="W70" s="1091"/>
    </row>
    <row r="71" spans="1:23" ht="17.100000000000001" customHeight="1" thickBot="1" x14ac:dyDescent="0.25">
      <c r="A71" s="1045" t="s">
        <v>930</v>
      </c>
      <c r="B71" s="1054"/>
      <c r="C71" s="1120">
        <f>SUM(C65:C70)</f>
        <v>204432</v>
      </c>
      <c r="D71" s="1015"/>
      <c r="E71" s="1121"/>
      <c r="F71" s="1122"/>
      <c r="G71" s="1123"/>
      <c r="O71" s="1388"/>
      <c r="T71" s="1007"/>
      <c r="U71" s="1007"/>
      <c r="V71" s="1092"/>
      <c r="W71" s="1091"/>
    </row>
    <row r="72" spans="1:23" ht="17.100000000000001" customHeight="1" x14ac:dyDescent="0.2">
      <c r="A72" s="1098" t="s">
        <v>745</v>
      </c>
      <c r="B72" s="1416"/>
      <c r="C72" s="1099"/>
      <c r="D72" s="1015"/>
      <c r="E72" s="1121"/>
      <c r="F72" s="1122"/>
      <c r="G72" s="1123"/>
      <c r="M72" s="1082"/>
      <c r="O72" s="1388"/>
      <c r="T72" s="1007"/>
      <c r="U72" s="1007"/>
      <c r="V72" s="1007"/>
      <c r="W72" s="1091"/>
    </row>
    <row r="73" spans="1:23" ht="17.100000000000001" customHeight="1" x14ac:dyDescent="0.2">
      <c r="A73" s="1038" t="s">
        <v>1262</v>
      </c>
      <c r="B73" s="1041" t="s">
        <v>1263</v>
      </c>
      <c r="C73" s="1040"/>
      <c r="D73" s="1015"/>
      <c r="E73" s="1121"/>
      <c r="F73" s="1122"/>
      <c r="G73" s="1123"/>
      <c r="O73" s="1007">
        <v>95</v>
      </c>
      <c r="P73" s="1007">
        <v>81</v>
      </c>
      <c r="Q73" s="1007" t="str">
        <f>B73</f>
        <v>F26O</v>
      </c>
      <c r="R73" s="1091">
        <f>ROUND(C73,0)</f>
        <v>0</v>
      </c>
      <c r="S73" s="1007" t="str">
        <f>VLOOKUP(O73,Q:R,2,FALSE)</f>
        <v>NO</v>
      </c>
      <c r="T73" s="1007"/>
      <c r="U73" s="1007"/>
      <c r="V73" s="1007"/>
      <c r="W73" s="1091"/>
    </row>
    <row r="74" spans="1:23" ht="17.100000000000001" customHeight="1" x14ac:dyDescent="0.2">
      <c r="A74" s="1113" t="s">
        <v>1007</v>
      </c>
      <c r="B74" s="1041" t="s">
        <v>747</v>
      </c>
      <c r="C74" s="1040"/>
      <c r="D74" s="1015"/>
      <c r="E74" s="1121"/>
      <c r="F74" s="1122"/>
      <c r="G74" s="1123"/>
      <c r="O74" s="1007">
        <v>95</v>
      </c>
      <c r="P74" s="1007">
        <v>81</v>
      </c>
      <c r="Q74" s="1007" t="str">
        <f>B74</f>
        <v>F01P</v>
      </c>
      <c r="R74" s="1091">
        <f>ROUND(C74,0)</f>
        <v>0</v>
      </c>
      <c r="S74" s="1007" t="str">
        <f>VLOOKUP(O74,Q:R,2,FALSE)</f>
        <v>NO</v>
      </c>
    </row>
    <row r="75" spans="1:23" ht="17.100000000000001" customHeight="1" thickBot="1" x14ac:dyDescent="0.25">
      <c r="A75" s="1045" t="s">
        <v>748</v>
      </c>
      <c r="B75" s="1054"/>
      <c r="C75" s="1120">
        <f>SUM(C73:C74)</f>
        <v>0</v>
      </c>
      <c r="D75" s="1015"/>
      <c r="E75" s="1121"/>
      <c r="F75" s="1122"/>
      <c r="G75" s="1123"/>
      <c r="O75" s="1007"/>
      <c r="P75" s="1007"/>
      <c r="Q75" s="1007"/>
      <c r="R75" s="1100"/>
      <c r="S75" s="1100"/>
    </row>
    <row r="76" spans="1:23" ht="17.100000000000001" customHeight="1" thickBot="1" x14ac:dyDescent="0.25">
      <c r="A76" s="1048" t="s">
        <v>1261</v>
      </c>
      <c r="B76" s="1049"/>
      <c r="C76" s="1050">
        <f>C71-C75</f>
        <v>204432</v>
      </c>
      <c r="D76" s="1015"/>
      <c r="E76" s="1121"/>
      <c r="F76" s="1122"/>
      <c r="G76" s="1123"/>
      <c r="J76" s="1082"/>
      <c r="K76" s="1082"/>
      <c r="L76" s="1082"/>
      <c r="O76" s="1007"/>
      <c r="P76" s="1007"/>
      <c r="Q76" s="1007"/>
      <c r="R76" s="1091"/>
      <c r="S76" s="1100"/>
    </row>
    <row r="77" spans="1:23" ht="17.100000000000001" customHeight="1" x14ac:dyDescent="0.25">
      <c r="A77" s="1086" t="s">
        <v>935</v>
      </c>
      <c r="B77" s="1027"/>
      <c r="C77" s="1028"/>
      <c r="D77" s="1015"/>
      <c r="E77" s="1086" t="s">
        <v>935</v>
      </c>
      <c r="F77" s="1027"/>
      <c r="G77" s="1028"/>
    </row>
    <row r="78" spans="1:23" ht="17.100000000000001" customHeight="1" x14ac:dyDescent="0.2">
      <c r="A78" s="1034" t="s">
        <v>940</v>
      </c>
      <c r="B78" s="1035"/>
      <c r="C78" s="1036"/>
      <c r="D78" s="1015"/>
      <c r="E78" s="1034" t="s">
        <v>929</v>
      </c>
      <c r="F78" s="1115"/>
      <c r="G78" s="1124"/>
      <c r="H78" s="1082"/>
    </row>
    <row r="79" spans="1:23" ht="17.100000000000001" customHeight="1" x14ac:dyDescent="0.2">
      <c r="A79" s="1038" t="s">
        <v>961</v>
      </c>
      <c r="B79" s="1041" t="s">
        <v>941</v>
      </c>
      <c r="C79" s="1040">
        <v>19580</v>
      </c>
      <c r="D79" s="1015"/>
      <c r="E79" s="1038" t="s">
        <v>1029</v>
      </c>
      <c r="F79" s="1041" t="s">
        <v>936</v>
      </c>
      <c r="G79" s="1040">
        <v>453</v>
      </c>
      <c r="I79" s="1082"/>
      <c r="M79" s="1082"/>
      <c r="O79" s="1007">
        <v>78</v>
      </c>
      <c r="P79" s="1007">
        <v>2</v>
      </c>
      <c r="Q79" s="1007" t="str">
        <f>B79</f>
        <v>F15N</v>
      </c>
      <c r="R79" s="1091">
        <f>ROUND(C79,0)</f>
        <v>19580</v>
      </c>
      <c r="S79" s="1007" t="str">
        <f>VLOOKUP(O79,Q:R,2,FALSE)</f>
        <v>NO</v>
      </c>
      <c r="T79" s="1007">
        <v>78</v>
      </c>
      <c r="U79" s="1007">
        <v>61</v>
      </c>
      <c r="V79" s="1092" t="str">
        <f>F79</f>
        <v>U05P</v>
      </c>
      <c r="W79" s="1091">
        <f>ROUND(G79,0)</f>
        <v>453</v>
      </c>
    </row>
    <row r="80" spans="1:23" ht="17.100000000000001" customHeight="1" x14ac:dyDescent="0.2">
      <c r="A80" s="1038" t="s">
        <v>942</v>
      </c>
      <c r="B80" s="1041" t="s">
        <v>943</v>
      </c>
      <c r="C80" s="1040"/>
      <c r="D80" s="1015"/>
      <c r="E80" s="1038" t="s">
        <v>1030</v>
      </c>
      <c r="F80" s="1041" t="s">
        <v>937</v>
      </c>
      <c r="G80" s="1040"/>
      <c r="M80" s="1082"/>
      <c r="O80" s="1007">
        <v>78</v>
      </c>
      <c r="P80" s="1007">
        <v>2</v>
      </c>
      <c r="Q80" s="1007" t="str">
        <f>B80</f>
        <v>F15O</v>
      </c>
      <c r="R80" s="1091">
        <f>ROUND(C80,0)</f>
        <v>0</v>
      </c>
      <c r="S80" s="1007" t="str">
        <f>VLOOKUP(O80,Q:R,2,FALSE)</f>
        <v>NO</v>
      </c>
      <c r="T80" s="1007">
        <v>78</v>
      </c>
      <c r="U80" s="1007">
        <v>61</v>
      </c>
      <c r="V80" s="1092" t="str">
        <f>F80</f>
        <v>U05Q</v>
      </c>
      <c r="W80" s="1091">
        <f>ROUND(G80,0)</f>
        <v>0</v>
      </c>
    </row>
    <row r="81" spans="1:23" ht="17.100000000000001" customHeight="1" x14ac:dyDescent="0.2">
      <c r="A81" s="1038" t="s">
        <v>944</v>
      </c>
      <c r="B81" s="1041" t="s">
        <v>945</v>
      </c>
      <c r="C81" s="1449"/>
      <c r="D81" s="1015"/>
      <c r="E81" s="1038" t="s">
        <v>1031</v>
      </c>
      <c r="F81" s="1041" t="s">
        <v>938</v>
      </c>
      <c r="G81" s="1040"/>
      <c r="O81" s="1007">
        <v>78</v>
      </c>
      <c r="P81" s="1007">
        <v>2</v>
      </c>
      <c r="Q81" s="1007" t="str">
        <f>B81</f>
        <v>F15P</v>
      </c>
      <c r="R81" s="1091">
        <f>ROUND(C81,0)</f>
        <v>0</v>
      </c>
      <c r="S81" s="1007" t="str">
        <f>VLOOKUP(O81,Q:R,2,FALSE)</f>
        <v>NO</v>
      </c>
      <c r="T81" s="1007">
        <v>78</v>
      </c>
      <c r="U81" s="1007">
        <v>61</v>
      </c>
      <c r="V81" s="1092" t="str">
        <f>F81</f>
        <v>U05R</v>
      </c>
      <c r="W81" s="1091">
        <f>ROUND(G81,0)</f>
        <v>0</v>
      </c>
    </row>
    <row r="82" spans="1:23" ht="17.100000000000001" customHeight="1" x14ac:dyDescent="0.2">
      <c r="A82" s="1125" t="s">
        <v>1001</v>
      </c>
      <c r="B82" s="1041" t="s">
        <v>1002</v>
      </c>
      <c r="C82" s="1040"/>
      <c r="D82" s="1015"/>
      <c r="E82" s="1125" t="s">
        <v>809</v>
      </c>
      <c r="F82" s="1041" t="s">
        <v>280</v>
      </c>
      <c r="G82" s="1044"/>
      <c r="O82" s="1316">
        <v>78</v>
      </c>
      <c r="P82" s="1316">
        <v>2</v>
      </c>
      <c r="Q82" s="1316" t="str">
        <f>B82</f>
        <v>F00O</v>
      </c>
      <c r="R82" s="1317">
        <f>ROUND(C82,0)</f>
        <v>0</v>
      </c>
      <c r="S82" s="1316" t="str">
        <f>VLOOKUP(O82,Q:R,2,FALSE)</f>
        <v>NO</v>
      </c>
      <c r="T82" s="1316">
        <v>78</v>
      </c>
      <c r="U82" s="1316">
        <v>61</v>
      </c>
      <c r="V82" s="1318" t="str">
        <f>F82</f>
        <v>U998</v>
      </c>
      <c r="W82" s="1317">
        <f>ROUND(G82,0)</f>
        <v>0</v>
      </c>
    </row>
    <row r="83" spans="1:23" ht="17.100000000000001" customHeight="1" thickBot="1" x14ac:dyDescent="0.25">
      <c r="A83" s="1045" t="s">
        <v>930</v>
      </c>
      <c r="B83" s="1054"/>
      <c r="C83" s="1120">
        <f>SUM(C79:C82)</f>
        <v>19580</v>
      </c>
      <c r="D83" s="1015"/>
      <c r="E83" s="1053" t="s">
        <v>932</v>
      </c>
      <c r="F83" s="1126"/>
      <c r="G83" s="1047">
        <f>SUM(G79:G82)</f>
        <v>453</v>
      </c>
      <c r="I83" s="883"/>
      <c r="J83" s="1082"/>
      <c r="K83" s="1082"/>
      <c r="L83" s="1082"/>
      <c r="T83" s="1007" t="s">
        <v>530</v>
      </c>
      <c r="U83" s="1007"/>
      <c r="V83" s="1007"/>
      <c r="W83" s="1091"/>
    </row>
    <row r="84" spans="1:23" ht="17.100000000000001" customHeight="1" thickBot="1" x14ac:dyDescent="0.25">
      <c r="A84" s="1098" t="s">
        <v>745</v>
      </c>
      <c r="B84" s="1416"/>
      <c r="C84" s="1099"/>
      <c r="D84" s="1015"/>
      <c r="E84" s="1048" t="s">
        <v>939</v>
      </c>
      <c r="F84" s="1127"/>
      <c r="G84" s="1105">
        <f>G83</f>
        <v>453</v>
      </c>
      <c r="H84" s="1030"/>
      <c r="T84" s="1007"/>
      <c r="U84" s="1007"/>
      <c r="V84" s="1007"/>
      <c r="W84" s="1100"/>
    </row>
    <row r="85" spans="1:23" ht="17.100000000000001" customHeight="1" x14ac:dyDescent="0.2">
      <c r="A85" s="1038" t="s">
        <v>946</v>
      </c>
      <c r="B85" s="1041" t="s">
        <v>947</v>
      </c>
      <c r="C85" s="1040"/>
      <c r="D85" s="1015"/>
      <c r="E85" s="1128"/>
      <c r="F85" s="1129"/>
      <c r="G85" s="1130"/>
      <c r="O85" s="1007">
        <v>78</v>
      </c>
      <c r="P85" s="1007">
        <v>81</v>
      </c>
      <c r="Q85" s="1007" t="str">
        <f>B85</f>
        <v>F15R</v>
      </c>
      <c r="R85" s="1091">
        <f>ROUND(C85,0)</f>
        <v>0</v>
      </c>
      <c r="S85" s="1007" t="str">
        <f>VLOOKUP(O85,Q:R,2,FALSE)</f>
        <v>NO</v>
      </c>
      <c r="T85" s="1100"/>
      <c r="U85" s="1006"/>
      <c r="V85" s="1006"/>
      <c r="W85" s="1006"/>
    </row>
    <row r="86" spans="1:23" ht="17.100000000000001" customHeight="1" x14ac:dyDescent="0.2">
      <c r="A86" s="1038" t="s">
        <v>1007</v>
      </c>
      <c r="B86" s="1041" t="s">
        <v>747</v>
      </c>
      <c r="C86" s="1040"/>
      <c r="D86" s="1015"/>
      <c r="E86" s="1066"/>
      <c r="F86" s="1131"/>
      <c r="G86" s="1132"/>
      <c r="O86" s="1316">
        <v>78</v>
      </c>
      <c r="P86" s="1316">
        <v>81</v>
      </c>
      <c r="Q86" s="1316" t="str">
        <f>B86</f>
        <v>F01P</v>
      </c>
      <c r="R86" s="1317">
        <f>ROUND(C86,0)</f>
        <v>0</v>
      </c>
      <c r="S86" s="1316" t="str">
        <f>VLOOKUP(O86,Q:R,2,FALSE)</f>
        <v>NO</v>
      </c>
      <c r="T86" s="1100"/>
      <c r="U86" s="1006"/>
      <c r="V86" s="1006"/>
      <c r="W86" s="1006"/>
    </row>
    <row r="87" spans="1:23" ht="17.100000000000001" customHeight="1" thickBot="1" x14ac:dyDescent="0.25">
      <c r="A87" s="1045" t="s">
        <v>748</v>
      </c>
      <c r="B87" s="1054"/>
      <c r="C87" s="1120">
        <f>SUM(C85:C86)</f>
        <v>0</v>
      </c>
      <c r="D87" s="1015"/>
      <c r="E87" s="1133"/>
      <c r="F87" s="1134"/>
      <c r="G87" s="1067"/>
      <c r="O87" s="1007" t="s">
        <v>530</v>
      </c>
      <c r="P87" s="1007"/>
      <c r="Q87" s="1007"/>
      <c r="R87" s="1100"/>
      <c r="S87" s="1100"/>
      <c r="T87" s="1100"/>
      <c r="U87" s="1006"/>
      <c r="V87" s="1006"/>
      <c r="W87" s="1006"/>
    </row>
    <row r="88" spans="1:23" ht="17.100000000000001" customHeight="1" thickBot="1" x14ac:dyDescent="0.25">
      <c r="A88" s="1048" t="s">
        <v>939</v>
      </c>
      <c r="B88" s="1049"/>
      <c r="C88" s="1050">
        <f>C83-C87</f>
        <v>19580</v>
      </c>
      <c r="D88" s="1015"/>
      <c r="E88" s="1133"/>
      <c r="F88" s="1134"/>
      <c r="G88" s="1067"/>
      <c r="L88" s="1010"/>
      <c r="M88" s="1010"/>
      <c r="N88" s="1010"/>
      <c r="T88" s="1009"/>
      <c r="U88" s="1006"/>
      <c r="V88" s="1006"/>
      <c r="W88" s="1006"/>
    </row>
    <row r="89" spans="1:23" ht="17.100000000000001" customHeight="1" thickBot="1" x14ac:dyDescent="0.25">
      <c r="A89" s="1079" t="s">
        <v>981</v>
      </c>
      <c r="B89" s="1060"/>
      <c r="C89" s="1059">
        <f>C62+C76+C88</f>
        <v>771955</v>
      </c>
      <c r="D89" s="1077"/>
      <c r="E89" s="1057" t="s">
        <v>982</v>
      </c>
      <c r="F89" s="1060"/>
      <c r="G89" s="1135">
        <f>G34+G70+G84</f>
        <v>498897</v>
      </c>
      <c r="L89" s="1010"/>
      <c r="M89" s="1010"/>
      <c r="N89" s="1010"/>
      <c r="T89" s="1009"/>
      <c r="U89" s="1006"/>
      <c r="V89" s="1006"/>
      <c r="W89" s="1006"/>
    </row>
    <row r="90" spans="1:23" ht="5.0999999999999996" customHeight="1" x14ac:dyDescent="0.2">
      <c r="D90" s="1314"/>
      <c r="E90" s="1083"/>
      <c r="L90" s="1010"/>
      <c r="M90" s="1010"/>
      <c r="N90" s="1010"/>
      <c r="T90" s="1009"/>
      <c r="U90" s="1006"/>
      <c r="V90" s="1006"/>
      <c r="W90" s="1006"/>
    </row>
    <row r="91" spans="1:23" ht="12" customHeight="1" x14ac:dyDescent="0.2">
      <c r="A91" s="1006" t="s">
        <v>1215</v>
      </c>
      <c r="D91" s="1314"/>
    </row>
    <row r="92" spans="1:23" ht="12" customHeight="1" x14ac:dyDescent="0.2">
      <c r="A92" s="1006" t="s">
        <v>1264</v>
      </c>
      <c r="D92" s="1314"/>
    </row>
    <row r="93" spans="1:23" ht="12" customHeight="1" x14ac:dyDescent="0.2">
      <c r="A93" s="1006" t="s">
        <v>1265</v>
      </c>
      <c r="D93" s="1314"/>
    </row>
    <row r="94" spans="1:23" ht="12" customHeight="1" x14ac:dyDescent="0.2">
      <c r="A94" s="1006" t="s">
        <v>1266</v>
      </c>
      <c r="D94" s="1314"/>
    </row>
    <row r="95" spans="1:23" ht="12" customHeight="1" x14ac:dyDescent="0.2">
      <c r="A95" s="1006" t="s">
        <v>1267</v>
      </c>
      <c r="B95" s="1384"/>
      <c r="C95" s="1383"/>
      <c r="D95" s="1314"/>
      <c r="E95" s="1383"/>
      <c r="F95" s="1383"/>
      <c r="G95" s="1383"/>
    </row>
    <row r="96" spans="1:23" ht="12" customHeight="1" x14ac:dyDescent="0.2">
      <c r="A96" s="1009" t="s">
        <v>1268</v>
      </c>
      <c r="B96" s="1384"/>
      <c r="C96" s="1383"/>
      <c r="D96" s="1314"/>
      <c r="E96" s="1383"/>
      <c r="F96" s="1383"/>
      <c r="G96" s="1383"/>
    </row>
    <row r="97" spans="1:7" ht="10.35" customHeight="1" x14ac:dyDescent="0.2">
      <c r="A97" s="1006" t="s">
        <v>1269</v>
      </c>
      <c r="B97" s="1384"/>
      <c r="C97" s="1383"/>
      <c r="D97" s="1314"/>
      <c r="E97" s="1383"/>
      <c r="F97" s="1383"/>
      <c r="G97" s="1383"/>
    </row>
    <row r="98" spans="1:7" ht="12" customHeight="1" x14ac:dyDescent="0.2">
      <c r="A98" s="1009" t="s">
        <v>1270</v>
      </c>
      <c r="B98" s="1384"/>
      <c r="C98" s="1383"/>
      <c r="D98" s="1314"/>
      <c r="E98" s="1383"/>
      <c r="F98" s="1383"/>
      <c r="G98" s="1383"/>
    </row>
    <row r="99" spans="1:7" ht="10.35" customHeight="1" x14ac:dyDescent="0.2">
      <c r="A99" s="1006" t="s">
        <v>1271</v>
      </c>
      <c r="B99" s="1384"/>
      <c r="C99" s="1383"/>
      <c r="D99" s="1314"/>
      <c r="E99" s="1383"/>
      <c r="F99" s="1383"/>
      <c r="G99" s="1383"/>
    </row>
    <row r="100" spans="1:7" ht="12" customHeight="1" x14ac:dyDescent="0.2">
      <c r="A100" s="1009" t="s">
        <v>1223</v>
      </c>
      <c r="B100" s="1384"/>
      <c r="C100" s="1383"/>
      <c r="D100" s="1314"/>
      <c r="E100" s="1383"/>
      <c r="F100" s="1383"/>
      <c r="G100" s="1383"/>
    </row>
    <row r="101" spans="1:7" ht="10.35" customHeight="1" x14ac:dyDescent="0.2">
      <c r="A101" s="1006" t="s">
        <v>1272</v>
      </c>
      <c r="D101" s="1314"/>
    </row>
    <row r="102" spans="1:7" ht="12" customHeight="1" x14ac:dyDescent="0.2">
      <c r="A102" s="1006" t="s">
        <v>1273</v>
      </c>
      <c r="D102" s="1314"/>
    </row>
    <row r="103" spans="1:7" ht="12" customHeight="1" x14ac:dyDescent="0.2">
      <c r="A103" s="1006" t="s">
        <v>1274</v>
      </c>
      <c r="D103" s="1314"/>
    </row>
    <row r="104" spans="1:7" ht="12" customHeight="1" x14ac:dyDescent="0.2">
      <c r="A104" s="1006" t="s">
        <v>1275</v>
      </c>
      <c r="D104" s="1314"/>
    </row>
    <row r="105" spans="1:7" ht="12" customHeight="1" x14ac:dyDescent="0.2">
      <c r="A105" s="1006" t="s">
        <v>1276</v>
      </c>
      <c r="D105" s="1314"/>
    </row>
  </sheetData>
  <sheetProtection algorithmName="SHA-512" hashValue="VAeUQLJ7Xvb1ZhcFO5wgpqsocnvZBXCeDXpN8Zi6rayOVxDkVEKkt5xR8GS2dghTbHbBzRSLtf1Nqvax3SfblA==" saltValue="sWADG67sBPcLD5O2ljsF/Q==" spinCount="100000" sheet="1" formatColumns="0" selectLockedCells="1"/>
  <mergeCells count="4">
    <mergeCell ref="H6:H11"/>
    <mergeCell ref="H12:H13"/>
    <mergeCell ref="H14:H15"/>
    <mergeCell ref="H27:H29"/>
  </mergeCells>
  <printOptions horizontalCentered="1"/>
  <pageMargins left="0" right="0" top="0" bottom="0" header="0" footer="0"/>
  <pageSetup paperSize="8" scale="93" fitToHeight="3"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r:uid="{C5E0FA6D-BE05-44E9-B046-602B2118A488}">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G65612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G131148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G196684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G262220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G327756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G393292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G458828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G524364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G589900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G655436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G720972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G786508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G852044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G917580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G983116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C83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C65612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C131148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C196684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C262220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C327756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C393292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C458828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C524364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C589900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C655436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C720972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C786508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C852044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C917580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C983116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C87:C88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C65616:C65617 IX65616:IX65617 ST65616:ST65617 ACP65616:ACP65617 AML65616:AML65617 AWH65616:AWH65617 BGD65616:BGD65617 BPZ65616:BPZ65617 BZV65616:BZV65617 CJR65616:CJR65617 CTN65616:CTN65617 DDJ65616:DDJ65617 DNF65616:DNF65617 DXB65616:DXB65617 EGX65616:EGX65617 EQT65616:EQT65617 FAP65616:FAP65617 FKL65616:FKL65617 FUH65616:FUH65617 GED65616:GED65617 GNZ65616:GNZ65617 GXV65616:GXV65617 HHR65616:HHR65617 HRN65616:HRN65617 IBJ65616:IBJ65617 ILF65616:ILF65617 IVB65616:IVB65617 JEX65616:JEX65617 JOT65616:JOT65617 JYP65616:JYP65617 KIL65616:KIL65617 KSH65616:KSH65617 LCD65616:LCD65617 LLZ65616:LLZ65617 LVV65616:LVV65617 MFR65616:MFR65617 MPN65616:MPN65617 MZJ65616:MZJ65617 NJF65616:NJF65617 NTB65616:NTB65617 OCX65616:OCX65617 OMT65616:OMT65617 OWP65616:OWP65617 PGL65616:PGL65617 PQH65616:PQH65617 QAD65616:QAD65617 QJZ65616:QJZ65617 QTV65616:QTV65617 RDR65616:RDR65617 RNN65616:RNN65617 RXJ65616:RXJ65617 SHF65616:SHF65617 SRB65616:SRB65617 TAX65616:TAX65617 TKT65616:TKT65617 TUP65616:TUP65617 UEL65616:UEL65617 UOH65616:UOH65617 UYD65616:UYD65617 VHZ65616:VHZ65617 VRV65616:VRV65617 WBR65616:WBR65617 WLN65616:WLN65617 WVJ65616:WVJ65617 C131152:C131153 IX131152:IX131153 ST131152:ST131153 ACP131152:ACP131153 AML131152:AML131153 AWH131152:AWH131153 BGD131152:BGD131153 BPZ131152:BPZ131153 BZV131152:BZV131153 CJR131152:CJR131153 CTN131152:CTN131153 DDJ131152:DDJ131153 DNF131152:DNF131153 DXB131152:DXB131153 EGX131152:EGX131153 EQT131152:EQT131153 FAP131152:FAP131153 FKL131152:FKL131153 FUH131152:FUH131153 GED131152:GED131153 GNZ131152:GNZ131153 GXV131152:GXV131153 HHR131152:HHR131153 HRN131152:HRN131153 IBJ131152:IBJ131153 ILF131152:ILF131153 IVB131152:IVB131153 JEX131152:JEX131153 JOT131152:JOT131153 JYP131152:JYP131153 KIL131152:KIL131153 KSH131152:KSH131153 LCD131152:LCD131153 LLZ131152:LLZ131153 LVV131152:LVV131153 MFR131152:MFR131153 MPN131152:MPN131153 MZJ131152:MZJ131153 NJF131152:NJF131153 NTB131152:NTB131153 OCX131152:OCX131153 OMT131152:OMT131153 OWP131152:OWP131153 PGL131152:PGL131153 PQH131152:PQH131153 QAD131152:QAD131153 QJZ131152:QJZ131153 QTV131152:QTV131153 RDR131152:RDR131153 RNN131152:RNN131153 RXJ131152:RXJ131153 SHF131152:SHF131153 SRB131152:SRB131153 TAX131152:TAX131153 TKT131152:TKT131153 TUP131152:TUP131153 UEL131152:UEL131153 UOH131152:UOH131153 UYD131152:UYD131153 VHZ131152:VHZ131153 VRV131152:VRV131153 WBR131152:WBR131153 WLN131152:WLN131153 WVJ131152:WVJ131153 C196688:C196689 IX196688:IX196689 ST196688:ST196689 ACP196688:ACP196689 AML196688:AML196689 AWH196688:AWH196689 BGD196688:BGD196689 BPZ196688:BPZ196689 BZV196688:BZV196689 CJR196688:CJR196689 CTN196688:CTN196689 DDJ196688:DDJ196689 DNF196688:DNF196689 DXB196688:DXB196689 EGX196688:EGX196689 EQT196688:EQT196689 FAP196688:FAP196689 FKL196688:FKL196689 FUH196688:FUH196689 GED196688:GED196689 GNZ196688:GNZ196689 GXV196688:GXV196689 HHR196688:HHR196689 HRN196688:HRN196689 IBJ196688:IBJ196689 ILF196688:ILF196689 IVB196688:IVB196689 JEX196688:JEX196689 JOT196688:JOT196689 JYP196688:JYP196689 KIL196688:KIL196689 KSH196688:KSH196689 LCD196688:LCD196689 LLZ196688:LLZ196689 LVV196688:LVV196689 MFR196688:MFR196689 MPN196688:MPN196689 MZJ196688:MZJ196689 NJF196688:NJF196689 NTB196688:NTB196689 OCX196688:OCX196689 OMT196688:OMT196689 OWP196688:OWP196689 PGL196688:PGL196689 PQH196688:PQH196689 QAD196688:QAD196689 QJZ196688:QJZ196689 QTV196688:QTV196689 RDR196688:RDR196689 RNN196688:RNN196689 RXJ196688:RXJ196689 SHF196688:SHF196689 SRB196688:SRB196689 TAX196688:TAX196689 TKT196688:TKT196689 TUP196688:TUP196689 UEL196688:UEL196689 UOH196688:UOH196689 UYD196688:UYD196689 VHZ196688:VHZ196689 VRV196688:VRV196689 WBR196688:WBR196689 WLN196688:WLN196689 WVJ196688:WVJ196689 C262224:C262225 IX262224:IX262225 ST262224:ST262225 ACP262224:ACP262225 AML262224:AML262225 AWH262224:AWH262225 BGD262224:BGD262225 BPZ262224:BPZ262225 BZV262224:BZV262225 CJR262224:CJR262225 CTN262224:CTN262225 DDJ262224:DDJ262225 DNF262224:DNF262225 DXB262224:DXB262225 EGX262224:EGX262225 EQT262224:EQT262225 FAP262224:FAP262225 FKL262224:FKL262225 FUH262224:FUH262225 GED262224:GED262225 GNZ262224:GNZ262225 GXV262224:GXV262225 HHR262224:HHR262225 HRN262224:HRN262225 IBJ262224:IBJ262225 ILF262224:ILF262225 IVB262224:IVB262225 JEX262224:JEX262225 JOT262224:JOT262225 JYP262224:JYP262225 KIL262224:KIL262225 KSH262224:KSH262225 LCD262224:LCD262225 LLZ262224:LLZ262225 LVV262224:LVV262225 MFR262224:MFR262225 MPN262224:MPN262225 MZJ262224:MZJ262225 NJF262224:NJF262225 NTB262224:NTB262225 OCX262224:OCX262225 OMT262224:OMT262225 OWP262224:OWP262225 PGL262224:PGL262225 PQH262224:PQH262225 QAD262224:QAD262225 QJZ262224:QJZ262225 QTV262224:QTV262225 RDR262224:RDR262225 RNN262224:RNN262225 RXJ262224:RXJ262225 SHF262224:SHF262225 SRB262224:SRB262225 TAX262224:TAX262225 TKT262224:TKT262225 TUP262224:TUP262225 UEL262224:UEL262225 UOH262224:UOH262225 UYD262224:UYD262225 VHZ262224:VHZ262225 VRV262224:VRV262225 WBR262224:WBR262225 WLN262224:WLN262225 WVJ262224:WVJ262225 C327760:C327761 IX327760:IX327761 ST327760:ST327761 ACP327760:ACP327761 AML327760:AML327761 AWH327760:AWH327761 BGD327760:BGD327761 BPZ327760:BPZ327761 BZV327760:BZV327761 CJR327760:CJR327761 CTN327760:CTN327761 DDJ327760:DDJ327761 DNF327760:DNF327761 DXB327760:DXB327761 EGX327760:EGX327761 EQT327760:EQT327761 FAP327760:FAP327761 FKL327760:FKL327761 FUH327760:FUH327761 GED327760:GED327761 GNZ327760:GNZ327761 GXV327760:GXV327761 HHR327760:HHR327761 HRN327760:HRN327761 IBJ327760:IBJ327761 ILF327760:ILF327761 IVB327760:IVB327761 JEX327760:JEX327761 JOT327760:JOT327761 JYP327760:JYP327761 KIL327760:KIL327761 KSH327760:KSH327761 LCD327760:LCD327761 LLZ327760:LLZ327761 LVV327760:LVV327761 MFR327760:MFR327761 MPN327760:MPN327761 MZJ327760:MZJ327761 NJF327760:NJF327761 NTB327760:NTB327761 OCX327760:OCX327761 OMT327760:OMT327761 OWP327760:OWP327761 PGL327760:PGL327761 PQH327760:PQH327761 QAD327760:QAD327761 QJZ327760:QJZ327761 QTV327760:QTV327761 RDR327760:RDR327761 RNN327760:RNN327761 RXJ327760:RXJ327761 SHF327760:SHF327761 SRB327760:SRB327761 TAX327760:TAX327761 TKT327760:TKT327761 TUP327760:TUP327761 UEL327760:UEL327761 UOH327760:UOH327761 UYD327760:UYD327761 VHZ327760:VHZ327761 VRV327760:VRV327761 WBR327760:WBR327761 WLN327760:WLN327761 WVJ327760:WVJ327761 C393296:C393297 IX393296:IX393297 ST393296:ST393297 ACP393296:ACP393297 AML393296:AML393297 AWH393296:AWH393297 BGD393296:BGD393297 BPZ393296:BPZ393297 BZV393296:BZV393297 CJR393296:CJR393297 CTN393296:CTN393297 DDJ393296:DDJ393297 DNF393296:DNF393297 DXB393296:DXB393297 EGX393296:EGX393297 EQT393296:EQT393297 FAP393296:FAP393297 FKL393296:FKL393297 FUH393296:FUH393297 GED393296:GED393297 GNZ393296:GNZ393297 GXV393296:GXV393297 HHR393296:HHR393297 HRN393296:HRN393297 IBJ393296:IBJ393297 ILF393296:ILF393297 IVB393296:IVB393297 JEX393296:JEX393297 JOT393296:JOT393297 JYP393296:JYP393297 KIL393296:KIL393297 KSH393296:KSH393297 LCD393296:LCD393297 LLZ393296:LLZ393297 LVV393296:LVV393297 MFR393296:MFR393297 MPN393296:MPN393297 MZJ393296:MZJ393297 NJF393296:NJF393297 NTB393296:NTB393297 OCX393296:OCX393297 OMT393296:OMT393297 OWP393296:OWP393297 PGL393296:PGL393297 PQH393296:PQH393297 QAD393296:QAD393297 QJZ393296:QJZ393297 QTV393296:QTV393297 RDR393296:RDR393297 RNN393296:RNN393297 RXJ393296:RXJ393297 SHF393296:SHF393297 SRB393296:SRB393297 TAX393296:TAX393297 TKT393296:TKT393297 TUP393296:TUP393297 UEL393296:UEL393297 UOH393296:UOH393297 UYD393296:UYD393297 VHZ393296:VHZ393297 VRV393296:VRV393297 WBR393296:WBR393297 WLN393296:WLN393297 WVJ393296:WVJ393297 C458832:C458833 IX458832:IX458833 ST458832:ST458833 ACP458832:ACP458833 AML458832:AML458833 AWH458832:AWH458833 BGD458832:BGD458833 BPZ458832:BPZ458833 BZV458832:BZV458833 CJR458832:CJR458833 CTN458832:CTN458833 DDJ458832:DDJ458833 DNF458832:DNF458833 DXB458832:DXB458833 EGX458832:EGX458833 EQT458832:EQT458833 FAP458832:FAP458833 FKL458832:FKL458833 FUH458832:FUH458833 GED458832:GED458833 GNZ458832:GNZ458833 GXV458832:GXV458833 HHR458832:HHR458833 HRN458832:HRN458833 IBJ458832:IBJ458833 ILF458832:ILF458833 IVB458832:IVB458833 JEX458832:JEX458833 JOT458832:JOT458833 JYP458832:JYP458833 KIL458832:KIL458833 KSH458832:KSH458833 LCD458832:LCD458833 LLZ458832:LLZ458833 LVV458832:LVV458833 MFR458832:MFR458833 MPN458832:MPN458833 MZJ458832:MZJ458833 NJF458832:NJF458833 NTB458832:NTB458833 OCX458832:OCX458833 OMT458832:OMT458833 OWP458832:OWP458833 PGL458832:PGL458833 PQH458832:PQH458833 QAD458832:QAD458833 QJZ458832:QJZ458833 QTV458832:QTV458833 RDR458832:RDR458833 RNN458832:RNN458833 RXJ458832:RXJ458833 SHF458832:SHF458833 SRB458832:SRB458833 TAX458832:TAX458833 TKT458832:TKT458833 TUP458832:TUP458833 UEL458832:UEL458833 UOH458832:UOH458833 UYD458832:UYD458833 VHZ458832:VHZ458833 VRV458832:VRV458833 WBR458832:WBR458833 WLN458832:WLN458833 WVJ458832:WVJ458833 C524368:C524369 IX524368:IX524369 ST524368:ST524369 ACP524368:ACP524369 AML524368:AML524369 AWH524368:AWH524369 BGD524368:BGD524369 BPZ524368:BPZ524369 BZV524368:BZV524369 CJR524368:CJR524369 CTN524368:CTN524369 DDJ524368:DDJ524369 DNF524368:DNF524369 DXB524368:DXB524369 EGX524368:EGX524369 EQT524368:EQT524369 FAP524368:FAP524369 FKL524368:FKL524369 FUH524368:FUH524369 GED524368:GED524369 GNZ524368:GNZ524369 GXV524368:GXV524369 HHR524368:HHR524369 HRN524368:HRN524369 IBJ524368:IBJ524369 ILF524368:ILF524369 IVB524368:IVB524369 JEX524368:JEX524369 JOT524368:JOT524369 JYP524368:JYP524369 KIL524368:KIL524369 KSH524368:KSH524369 LCD524368:LCD524369 LLZ524368:LLZ524369 LVV524368:LVV524369 MFR524368:MFR524369 MPN524368:MPN524369 MZJ524368:MZJ524369 NJF524368:NJF524369 NTB524368:NTB524369 OCX524368:OCX524369 OMT524368:OMT524369 OWP524368:OWP524369 PGL524368:PGL524369 PQH524368:PQH524369 QAD524368:QAD524369 QJZ524368:QJZ524369 QTV524368:QTV524369 RDR524368:RDR524369 RNN524368:RNN524369 RXJ524368:RXJ524369 SHF524368:SHF524369 SRB524368:SRB524369 TAX524368:TAX524369 TKT524368:TKT524369 TUP524368:TUP524369 UEL524368:UEL524369 UOH524368:UOH524369 UYD524368:UYD524369 VHZ524368:VHZ524369 VRV524368:VRV524369 WBR524368:WBR524369 WLN524368:WLN524369 WVJ524368:WVJ524369 C589904:C589905 IX589904:IX589905 ST589904:ST589905 ACP589904:ACP589905 AML589904:AML589905 AWH589904:AWH589905 BGD589904:BGD589905 BPZ589904:BPZ589905 BZV589904:BZV589905 CJR589904:CJR589905 CTN589904:CTN589905 DDJ589904:DDJ589905 DNF589904:DNF589905 DXB589904:DXB589905 EGX589904:EGX589905 EQT589904:EQT589905 FAP589904:FAP589905 FKL589904:FKL589905 FUH589904:FUH589905 GED589904:GED589905 GNZ589904:GNZ589905 GXV589904:GXV589905 HHR589904:HHR589905 HRN589904:HRN589905 IBJ589904:IBJ589905 ILF589904:ILF589905 IVB589904:IVB589905 JEX589904:JEX589905 JOT589904:JOT589905 JYP589904:JYP589905 KIL589904:KIL589905 KSH589904:KSH589905 LCD589904:LCD589905 LLZ589904:LLZ589905 LVV589904:LVV589905 MFR589904:MFR589905 MPN589904:MPN589905 MZJ589904:MZJ589905 NJF589904:NJF589905 NTB589904:NTB589905 OCX589904:OCX589905 OMT589904:OMT589905 OWP589904:OWP589905 PGL589904:PGL589905 PQH589904:PQH589905 QAD589904:QAD589905 QJZ589904:QJZ589905 QTV589904:QTV589905 RDR589904:RDR589905 RNN589904:RNN589905 RXJ589904:RXJ589905 SHF589904:SHF589905 SRB589904:SRB589905 TAX589904:TAX589905 TKT589904:TKT589905 TUP589904:TUP589905 UEL589904:UEL589905 UOH589904:UOH589905 UYD589904:UYD589905 VHZ589904:VHZ589905 VRV589904:VRV589905 WBR589904:WBR589905 WLN589904:WLN589905 WVJ589904:WVJ589905 C655440:C655441 IX655440:IX655441 ST655440:ST655441 ACP655440:ACP655441 AML655440:AML655441 AWH655440:AWH655441 BGD655440:BGD655441 BPZ655440:BPZ655441 BZV655440:BZV655441 CJR655440:CJR655441 CTN655440:CTN655441 DDJ655440:DDJ655441 DNF655440:DNF655441 DXB655440:DXB655441 EGX655440:EGX655441 EQT655440:EQT655441 FAP655440:FAP655441 FKL655440:FKL655441 FUH655440:FUH655441 GED655440:GED655441 GNZ655440:GNZ655441 GXV655440:GXV655441 HHR655440:HHR655441 HRN655440:HRN655441 IBJ655440:IBJ655441 ILF655440:ILF655441 IVB655440:IVB655441 JEX655440:JEX655441 JOT655440:JOT655441 JYP655440:JYP655441 KIL655440:KIL655441 KSH655440:KSH655441 LCD655440:LCD655441 LLZ655440:LLZ655441 LVV655440:LVV655441 MFR655440:MFR655441 MPN655440:MPN655441 MZJ655440:MZJ655441 NJF655440:NJF655441 NTB655440:NTB655441 OCX655440:OCX655441 OMT655440:OMT655441 OWP655440:OWP655441 PGL655440:PGL655441 PQH655440:PQH655441 QAD655440:QAD655441 QJZ655440:QJZ655441 QTV655440:QTV655441 RDR655440:RDR655441 RNN655440:RNN655441 RXJ655440:RXJ655441 SHF655440:SHF655441 SRB655440:SRB655441 TAX655440:TAX655441 TKT655440:TKT655441 TUP655440:TUP655441 UEL655440:UEL655441 UOH655440:UOH655441 UYD655440:UYD655441 VHZ655440:VHZ655441 VRV655440:VRV655441 WBR655440:WBR655441 WLN655440:WLN655441 WVJ655440:WVJ655441 C720976:C720977 IX720976:IX720977 ST720976:ST720977 ACP720976:ACP720977 AML720976:AML720977 AWH720976:AWH720977 BGD720976:BGD720977 BPZ720976:BPZ720977 BZV720976:BZV720977 CJR720976:CJR720977 CTN720976:CTN720977 DDJ720976:DDJ720977 DNF720976:DNF720977 DXB720976:DXB720977 EGX720976:EGX720977 EQT720976:EQT720977 FAP720976:FAP720977 FKL720976:FKL720977 FUH720976:FUH720977 GED720976:GED720977 GNZ720976:GNZ720977 GXV720976:GXV720977 HHR720976:HHR720977 HRN720976:HRN720977 IBJ720976:IBJ720977 ILF720976:ILF720977 IVB720976:IVB720977 JEX720976:JEX720977 JOT720976:JOT720977 JYP720976:JYP720977 KIL720976:KIL720977 KSH720976:KSH720977 LCD720976:LCD720977 LLZ720976:LLZ720977 LVV720976:LVV720977 MFR720976:MFR720977 MPN720976:MPN720977 MZJ720976:MZJ720977 NJF720976:NJF720977 NTB720976:NTB720977 OCX720976:OCX720977 OMT720976:OMT720977 OWP720976:OWP720977 PGL720976:PGL720977 PQH720976:PQH720977 QAD720976:QAD720977 QJZ720976:QJZ720977 QTV720976:QTV720977 RDR720976:RDR720977 RNN720976:RNN720977 RXJ720976:RXJ720977 SHF720976:SHF720977 SRB720976:SRB720977 TAX720976:TAX720977 TKT720976:TKT720977 TUP720976:TUP720977 UEL720976:UEL720977 UOH720976:UOH720977 UYD720976:UYD720977 VHZ720976:VHZ720977 VRV720976:VRV720977 WBR720976:WBR720977 WLN720976:WLN720977 WVJ720976:WVJ720977 C786512:C786513 IX786512:IX786513 ST786512:ST786513 ACP786512:ACP786513 AML786512:AML786513 AWH786512:AWH786513 BGD786512:BGD786513 BPZ786512:BPZ786513 BZV786512:BZV786513 CJR786512:CJR786513 CTN786512:CTN786513 DDJ786512:DDJ786513 DNF786512:DNF786513 DXB786512:DXB786513 EGX786512:EGX786513 EQT786512:EQT786513 FAP786512:FAP786513 FKL786512:FKL786513 FUH786512:FUH786513 GED786512:GED786513 GNZ786512:GNZ786513 GXV786512:GXV786513 HHR786512:HHR786513 HRN786512:HRN786513 IBJ786512:IBJ786513 ILF786512:ILF786513 IVB786512:IVB786513 JEX786512:JEX786513 JOT786512:JOT786513 JYP786512:JYP786513 KIL786512:KIL786513 KSH786512:KSH786513 LCD786512:LCD786513 LLZ786512:LLZ786513 LVV786512:LVV786513 MFR786512:MFR786513 MPN786512:MPN786513 MZJ786512:MZJ786513 NJF786512:NJF786513 NTB786512:NTB786513 OCX786512:OCX786513 OMT786512:OMT786513 OWP786512:OWP786513 PGL786512:PGL786513 PQH786512:PQH786513 QAD786512:QAD786513 QJZ786512:QJZ786513 QTV786512:QTV786513 RDR786512:RDR786513 RNN786512:RNN786513 RXJ786512:RXJ786513 SHF786512:SHF786513 SRB786512:SRB786513 TAX786512:TAX786513 TKT786512:TKT786513 TUP786512:TUP786513 UEL786512:UEL786513 UOH786512:UOH786513 UYD786512:UYD786513 VHZ786512:VHZ786513 VRV786512:VRV786513 WBR786512:WBR786513 WLN786512:WLN786513 WVJ786512:WVJ786513 C852048:C852049 IX852048:IX852049 ST852048:ST852049 ACP852048:ACP852049 AML852048:AML852049 AWH852048:AWH852049 BGD852048:BGD852049 BPZ852048:BPZ852049 BZV852048:BZV852049 CJR852048:CJR852049 CTN852048:CTN852049 DDJ852048:DDJ852049 DNF852048:DNF852049 DXB852048:DXB852049 EGX852048:EGX852049 EQT852048:EQT852049 FAP852048:FAP852049 FKL852048:FKL852049 FUH852048:FUH852049 GED852048:GED852049 GNZ852048:GNZ852049 GXV852048:GXV852049 HHR852048:HHR852049 HRN852048:HRN852049 IBJ852048:IBJ852049 ILF852048:ILF852049 IVB852048:IVB852049 JEX852048:JEX852049 JOT852048:JOT852049 JYP852048:JYP852049 KIL852048:KIL852049 KSH852048:KSH852049 LCD852048:LCD852049 LLZ852048:LLZ852049 LVV852048:LVV852049 MFR852048:MFR852049 MPN852048:MPN852049 MZJ852048:MZJ852049 NJF852048:NJF852049 NTB852048:NTB852049 OCX852048:OCX852049 OMT852048:OMT852049 OWP852048:OWP852049 PGL852048:PGL852049 PQH852048:PQH852049 QAD852048:QAD852049 QJZ852048:QJZ852049 QTV852048:QTV852049 RDR852048:RDR852049 RNN852048:RNN852049 RXJ852048:RXJ852049 SHF852048:SHF852049 SRB852048:SRB852049 TAX852048:TAX852049 TKT852048:TKT852049 TUP852048:TUP852049 UEL852048:UEL852049 UOH852048:UOH852049 UYD852048:UYD852049 VHZ852048:VHZ852049 VRV852048:VRV852049 WBR852048:WBR852049 WLN852048:WLN852049 WVJ852048:WVJ852049 C917584:C917585 IX917584:IX917585 ST917584:ST917585 ACP917584:ACP917585 AML917584:AML917585 AWH917584:AWH917585 BGD917584:BGD917585 BPZ917584:BPZ917585 BZV917584:BZV917585 CJR917584:CJR917585 CTN917584:CTN917585 DDJ917584:DDJ917585 DNF917584:DNF917585 DXB917584:DXB917585 EGX917584:EGX917585 EQT917584:EQT917585 FAP917584:FAP917585 FKL917584:FKL917585 FUH917584:FUH917585 GED917584:GED917585 GNZ917584:GNZ917585 GXV917584:GXV917585 HHR917584:HHR917585 HRN917584:HRN917585 IBJ917584:IBJ917585 ILF917584:ILF917585 IVB917584:IVB917585 JEX917584:JEX917585 JOT917584:JOT917585 JYP917584:JYP917585 KIL917584:KIL917585 KSH917584:KSH917585 LCD917584:LCD917585 LLZ917584:LLZ917585 LVV917584:LVV917585 MFR917584:MFR917585 MPN917584:MPN917585 MZJ917584:MZJ917585 NJF917584:NJF917585 NTB917584:NTB917585 OCX917584:OCX917585 OMT917584:OMT917585 OWP917584:OWP917585 PGL917584:PGL917585 PQH917584:PQH917585 QAD917584:QAD917585 QJZ917584:QJZ917585 QTV917584:QTV917585 RDR917584:RDR917585 RNN917584:RNN917585 RXJ917584:RXJ917585 SHF917584:SHF917585 SRB917584:SRB917585 TAX917584:TAX917585 TKT917584:TKT917585 TUP917584:TUP917585 UEL917584:UEL917585 UOH917584:UOH917585 UYD917584:UYD917585 VHZ917584:VHZ917585 VRV917584:VRV917585 WBR917584:WBR917585 WLN917584:WLN917585 WVJ917584:WVJ917585 C983120:C983121 IX983120:IX983121 ST983120:ST983121 ACP983120:ACP983121 AML983120:AML983121 AWH983120:AWH983121 BGD983120:BGD983121 BPZ983120:BPZ983121 BZV983120:BZV983121 CJR983120:CJR983121 CTN983120:CTN983121 DDJ983120:DDJ983121 DNF983120:DNF983121 DXB983120:DXB983121 EGX983120:EGX983121 EQT983120:EQT983121 FAP983120:FAP983121 FKL983120:FKL983121 FUH983120:FUH983121 GED983120:GED983121 GNZ983120:GNZ983121 GXV983120:GXV983121 HHR983120:HHR983121 HRN983120:HRN983121 IBJ983120:IBJ983121 ILF983120:ILF983121 IVB983120:IVB983121 JEX983120:JEX983121 JOT983120:JOT983121 JYP983120:JYP983121 KIL983120:KIL983121 KSH983120:KSH983121 LCD983120:LCD983121 LLZ983120:LLZ983121 LVV983120:LVV983121 MFR983120:MFR983121 MPN983120:MPN983121 MZJ983120:MZJ983121 NJF983120:NJF983121 NTB983120:NTB983121 OCX983120:OCX983121 OMT983120:OMT983121 OWP983120:OWP983121 PGL983120:PGL983121 PQH983120:PQH983121 QAD983120:QAD983121 QJZ983120:QJZ983121 QTV983120:QTV983121 RDR983120:RDR983121 RNN983120:RNN983121 RXJ983120:RXJ983121 SHF983120:SHF983121 SRB983120:SRB983121 TAX983120:TAX983121 TKT983120:TKT983121 TUP983120:TUP983121 UEL983120:UEL983121 UOH983120:UOH983121 UYD983120:UYD983121 VHZ983120:VHZ983121 VRV983120:VRV983121 WBR983120:WBR983121 WLN983120:WLN983121 WVJ983120:WVJ983121 G87:G88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G65616:G65617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G131152:G131153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G196688:G196689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G262224:G262225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G327760:G327761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G393296:G393297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G458832:G458833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G524368:G524369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G589904:G589905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G655440:G655441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G720976:G720977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G786512:G786513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G852048:G852049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G917584:G917585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G983120:G983121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xm:sqref>
        </x14:dataValidation>
        <x14:dataValidation type="whole" allowBlank="1" showInputMessage="1" showErrorMessage="1" errorTitle="ERRORE NEL DATO IMMESSO" error="INSERIRE SOLO NUMERI INTERI" xr:uid="{B3959369-BFF3-41FF-A90C-46B20A8DCA62}">
          <x14:formula1>
            <xm:f>0</xm:f>
          </x14:formula1>
          <x14:formula2>
            <xm:f>999999999999</xm:f>
          </x14:formula2>
          <xm:sqref>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G65:G68 JB65:JB68 SX65:SX68 ACT65:ACT68 AMP65:AMP68 AWL65:AWL68 BGH65:BGH68 BQD65:BQD68 BZZ65:BZZ68 CJV65:CJV68 CTR65:CTR68 DDN65:DDN68 DNJ65:DNJ68 DXF65:DXF68 EHB65:EHB68 EQX65:EQX68 FAT65:FAT68 FKP65:FKP68 FUL65:FUL68 GEH65:GEH68 GOD65:GOD68 GXZ65:GXZ68 HHV65:HHV68 HRR65:HRR68 IBN65:IBN68 ILJ65:ILJ68 IVF65:IVF68 JFB65:JFB68 JOX65:JOX68 JYT65:JYT68 KIP65:KIP68 KSL65:KSL68 LCH65:LCH68 LMD65:LMD68 LVZ65:LVZ68 MFV65:MFV68 MPR65:MPR68 MZN65:MZN68 NJJ65:NJJ68 NTF65:NTF68 ODB65:ODB68 OMX65:OMX68 OWT65:OWT68 PGP65:PGP68 PQL65:PQL68 QAH65:QAH68 QKD65:QKD68 QTZ65:QTZ68 RDV65:RDV68 RNR65:RNR68 RXN65:RXN68 SHJ65:SHJ68 SRF65:SRF68 TBB65:TBB68 TKX65:TKX68 TUT65:TUT68 UEP65:UEP68 UOL65:UOL68 UYH65:UYH68 VID65:VID68 VRZ65:VRZ68 WBV65:WBV68 WLR65:WLR68 WVN65:WVN68 G65594:G65597 JB65594:JB65597 SX65594:SX65597 ACT65594:ACT65597 AMP65594:AMP65597 AWL65594:AWL65597 BGH65594:BGH65597 BQD65594:BQD65597 BZZ65594:BZZ65597 CJV65594:CJV65597 CTR65594:CTR65597 DDN65594:DDN65597 DNJ65594:DNJ65597 DXF65594:DXF65597 EHB65594:EHB65597 EQX65594:EQX65597 FAT65594:FAT65597 FKP65594:FKP65597 FUL65594:FUL65597 GEH65594:GEH65597 GOD65594:GOD65597 GXZ65594:GXZ65597 HHV65594:HHV65597 HRR65594:HRR65597 IBN65594:IBN65597 ILJ65594:ILJ65597 IVF65594:IVF65597 JFB65594:JFB65597 JOX65594:JOX65597 JYT65594:JYT65597 KIP65594:KIP65597 KSL65594:KSL65597 LCH65594:LCH65597 LMD65594:LMD65597 LVZ65594:LVZ65597 MFV65594:MFV65597 MPR65594:MPR65597 MZN65594:MZN65597 NJJ65594:NJJ65597 NTF65594:NTF65597 ODB65594:ODB65597 OMX65594:OMX65597 OWT65594:OWT65597 PGP65594:PGP65597 PQL65594:PQL65597 QAH65594:QAH65597 QKD65594:QKD65597 QTZ65594:QTZ65597 RDV65594:RDV65597 RNR65594:RNR65597 RXN65594:RXN65597 SHJ65594:SHJ65597 SRF65594:SRF65597 TBB65594:TBB65597 TKX65594:TKX65597 TUT65594:TUT65597 UEP65594:UEP65597 UOL65594:UOL65597 UYH65594:UYH65597 VID65594:VID65597 VRZ65594:VRZ65597 WBV65594:WBV65597 WLR65594:WLR65597 WVN65594:WVN65597 G131130:G131133 JB131130:JB131133 SX131130:SX131133 ACT131130:ACT131133 AMP131130:AMP131133 AWL131130:AWL131133 BGH131130:BGH131133 BQD131130:BQD131133 BZZ131130:BZZ131133 CJV131130:CJV131133 CTR131130:CTR131133 DDN131130:DDN131133 DNJ131130:DNJ131133 DXF131130:DXF131133 EHB131130:EHB131133 EQX131130:EQX131133 FAT131130:FAT131133 FKP131130:FKP131133 FUL131130:FUL131133 GEH131130:GEH131133 GOD131130:GOD131133 GXZ131130:GXZ131133 HHV131130:HHV131133 HRR131130:HRR131133 IBN131130:IBN131133 ILJ131130:ILJ131133 IVF131130:IVF131133 JFB131130:JFB131133 JOX131130:JOX131133 JYT131130:JYT131133 KIP131130:KIP131133 KSL131130:KSL131133 LCH131130:LCH131133 LMD131130:LMD131133 LVZ131130:LVZ131133 MFV131130:MFV131133 MPR131130:MPR131133 MZN131130:MZN131133 NJJ131130:NJJ131133 NTF131130:NTF131133 ODB131130:ODB131133 OMX131130:OMX131133 OWT131130:OWT131133 PGP131130:PGP131133 PQL131130:PQL131133 QAH131130:QAH131133 QKD131130:QKD131133 QTZ131130:QTZ131133 RDV131130:RDV131133 RNR131130:RNR131133 RXN131130:RXN131133 SHJ131130:SHJ131133 SRF131130:SRF131133 TBB131130:TBB131133 TKX131130:TKX131133 TUT131130:TUT131133 UEP131130:UEP131133 UOL131130:UOL131133 UYH131130:UYH131133 VID131130:VID131133 VRZ131130:VRZ131133 WBV131130:WBV131133 WLR131130:WLR131133 WVN131130:WVN131133 G196666:G196669 JB196666:JB196669 SX196666:SX196669 ACT196666:ACT196669 AMP196666:AMP196669 AWL196666:AWL196669 BGH196666:BGH196669 BQD196666:BQD196669 BZZ196666:BZZ196669 CJV196666:CJV196669 CTR196666:CTR196669 DDN196666:DDN196669 DNJ196666:DNJ196669 DXF196666:DXF196669 EHB196666:EHB196669 EQX196666:EQX196669 FAT196666:FAT196669 FKP196666:FKP196669 FUL196666:FUL196669 GEH196666:GEH196669 GOD196666:GOD196669 GXZ196666:GXZ196669 HHV196666:HHV196669 HRR196666:HRR196669 IBN196666:IBN196669 ILJ196666:ILJ196669 IVF196666:IVF196669 JFB196666:JFB196669 JOX196666:JOX196669 JYT196666:JYT196669 KIP196666:KIP196669 KSL196666:KSL196669 LCH196666:LCH196669 LMD196666:LMD196669 LVZ196666:LVZ196669 MFV196666:MFV196669 MPR196666:MPR196669 MZN196666:MZN196669 NJJ196666:NJJ196669 NTF196666:NTF196669 ODB196666:ODB196669 OMX196666:OMX196669 OWT196666:OWT196669 PGP196666:PGP196669 PQL196666:PQL196669 QAH196666:QAH196669 QKD196666:QKD196669 QTZ196666:QTZ196669 RDV196666:RDV196669 RNR196666:RNR196669 RXN196666:RXN196669 SHJ196666:SHJ196669 SRF196666:SRF196669 TBB196666:TBB196669 TKX196666:TKX196669 TUT196666:TUT196669 UEP196666:UEP196669 UOL196666:UOL196669 UYH196666:UYH196669 VID196666:VID196669 VRZ196666:VRZ196669 WBV196666:WBV196669 WLR196666:WLR196669 WVN196666:WVN196669 G262202:G262205 JB262202:JB262205 SX262202:SX262205 ACT262202:ACT262205 AMP262202:AMP262205 AWL262202:AWL262205 BGH262202:BGH262205 BQD262202:BQD262205 BZZ262202:BZZ262205 CJV262202:CJV262205 CTR262202:CTR262205 DDN262202:DDN262205 DNJ262202:DNJ262205 DXF262202:DXF262205 EHB262202:EHB262205 EQX262202:EQX262205 FAT262202:FAT262205 FKP262202:FKP262205 FUL262202:FUL262205 GEH262202:GEH262205 GOD262202:GOD262205 GXZ262202:GXZ262205 HHV262202:HHV262205 HRR262202:HRR262205 IBN262202:IBN262205 ILJ262202:ILJ262205 IVF262202:IVF262205 JFB262202:JFB262205 JOX262202:JOX262205 JYT262202:JYT262205 KIP262202:KIP262205 KSL262202:KSL262205 LCH262202:LCH262205 LMD262202:LMD262205 LVZ262202:LVZ262205 MFV262202:MFV262205 MPR262202:MPR262205 MZN262202:MZN262205 NJJ262202:NJJ262205 NTF262202:NTF262205 ODB262202:ODB262205 OMX262202:OMX262205 OWT262202:OWT262205 PGP262202:PGP262205 PQL262202:PQL262205 QAH262202:QAH262205 QKD262202:QKD262205 QTZ262202:QTZ262205 RDV262202:RDV262205 RNR262202:RNR262205 RXN262202:RXN262205 SHJ262202:SHJ262205 SRF262202:SRF262205 TBB262202:TBB262205 TKX262202:TKX262205 TUT262202:TUT262205 UEP262202:UEP262205 UOL262202:UOL262205 UYH262202:UYH262205 VID262202:VID262205 VRZ262202:VRZ262205 WBV262202:WBV262205 WLR262202:WLR262205 WVN262202:WVN262205 G327738:G327741 JB327738:JB327741 SX327738:SX327741 ACT327738:ACT327741 AMP327738:AMP327741 AWL327738:AWL327741 BGH327738:BGH327741 BQD327738:BQD327741 BZZ327738:BZZ327741 CJV327738:CJV327741 CTR327738:CTR327741 DDN327738:DDN327741 DNJ327738:DNJ327741 DXF327738:DXF327741 EHB327738:EHB327741 EQX327738:EQX327741 FAT327738:FAT327741 FKP327738:FKP327741 FUL327738:FUL327741 GEH327738:GEH327741 GOD327738:GOD327741 GXZ327738:GXZ327741 HHV327738:HHV327741 HRR327738:HRR327741 IBN327738:IBN327741 ILJ327738:ILJ327741 IVF327738:IVF327741 JFB327738:JFB327741 JOX327738:JOX327741 JYT327738:JYT327741 KIP327738:KIP327741 KSL327738:KSL327741 LCH327738:LCH327741 LMD327738:LMD327741 LVZ327738:LVZ327741 MFV327738:MFV327741 MPR327738:MPR327741 MZN327738:MZN327741 NJJ327738:NJJ327741 NTF327738:NTF327741 ODB327738:ODB327741 OMX327738:OMX327741 OWT327738:OWT327741 PGP327738:PGP327741 PQL327738:PQL327741 QAH327738:QAH327741 QKD327738:QKD327741 QTZ327738:QTZ327741 RDV327738:RDV327741 RNR327738:RNR327741 RXN327738:RXN327741 SHJ327738:SHJ327741 SRF327738:SRF327741 TBB327738:TBB327741 TKX327738:TKX327741 TUT327738:TUT327741 UEP327738:UEP327741 UOL327738:UOL327741 UYH327738:UYH327741 VID327738:VID327741 VRZ327738:VRZ327741 WBV327738:WBV327741 WLR327738:WLR327741 WVN327738:WVN327741 G393274:G393277 JB393274:JB393277 SX393274:SX393277 ACT393274:ACT393277 AMP393274:AMP393277 AWL393274:AWL393277 BGH393274:BGH393277 BQD393274:BQD393277 BZZ393274:BZZ393277 CJV393274:CJV393277 CTR393274:CTR393277 DDN393274:DDN393277 DNJ393274:DNJ393277 DXF393274:DXF393277 EHB393274:EHB393277 EQX393274:EQX393277 FAT393274:FAT393277 FKP393274:FKP393277 FUL393274:FUL393277 GEH393274:GEH393277 GOD393274:GOD393277 GXZ393274:GXZ393277 HHV393274:HHV393277 HRR393274:HRR393277 IBN393274:IBN393277 ILJ393274:ILJ393277 IVF393274:IVF393277 JFB393274:JFB393277 JOX393274:JOX393277 JYT393274:JYT393277 KIP393274:KIP393277 KSL393274:KSL393277 LCH393274:LCH393277 LMD393274:LMD393277 LVZ393274:LVZ393277 MFV393274:MFV393277 MPR393274:MPR393277 MZN393274:MZN393277 NJJ393274:NJJ393277 NTF393274:NTF393277 ODB393274:ODB393277 OMX393274:OMX393277 OWT393274:OWT393277 PGP393274:PGP393277 PQL393274:PQL393277 QAH393274:QAH393277 QKD393274:QKD393277 QTZ393274:QTZ393277 RDV393274:RDV393277 RNR393274:RNR393277 RXN393274:RXN393277 SHJ393274:SHJ393277 SRF393274:SRF393277 TBB393274:TBB393277 TKX393274:TKX393277 TUT393274:TUT393277 UEP393274:UEP393277 UOL393274:UOL393277 UYH393274:UYH393277 VID393274:VID393277 VRZ393274:VRZ393277 WBV393274:WBV393277 WLR393274:WLR393277 WVN393274:WVN393277 G458810:G458813 JB458810:JB458813 SX458810:SX458813 ACT458810:ACT458813 AMP458810:AMP458813 AWL458810:AWL458813 BGH458810:BGH458813 BQD458810:BQD458813 BZZ458810:BZZ458813 CJV458810:CJV458813 CTR458810:CTR458813 DDN458810:DDN458813 DNJ458810:DNJ458813 DXF458810:DXF458813 EHB458810:EHB458813 EQX458810:EQX458813 FAT458810:FAT458813 FKP458810:FKP458813 FUL458810:FUL458813 GEH458810:GEH458813 GOD458810:GOD458813 GXZ458810:GXZ458813 HHV458810:HHV458813 HRR458810:HRR458813 IBN458810:IBN458813 ILJ458810:ILJ458813 IVF458810:IVF458813 JFB458810:JFB458813 JOX458810:JOX458813 JYT458810:JYT458813 KIP458810:KIP458813 KSL458810:KSL458813 LCH458810:LCH458813 LMD458810:LMD458813 LVZ458810:LVZ458813 MFV458810:MFV458813 MPR458810:MPR458813 MZN458810:MZN458813 NJJ458810:NJJ458813 NTF458810:NTF458813 ODB458810:ODB458813 OMX458810:OMX458813 OWT458810:OWT458813 PGP458810:PGP458813 PQL458810:PQL458813 QAH458810:QAH458813 QKD458810:QKD458813 QTZ458810:QTZ458813 RDV458810:RDV458813 RNR458810:RNR458813 RXN458810:RXN458813 SHJ458810:SHJ458813 SRF458810:SRF458813 TBB458810:TBB458813 TKX458810:TKX458813 TUT458810:TUT458813 UEP458810:UEP458813 UOL458810:UOL458813 UYH458810:UYH458813 VID458810:VID458813 VRZ458810:VRZ458813 WBV458810:WBV458813 WLR458810:WLR458813 WVN458810:WVN458813 G524346:G524349 JB524346:JB524349 SX524346:SX524349 ACT524346:ACT524349 AMP524346:AMP524349 AWL524346:AWL524349 BGH524346:BGH524349 BQD524346:BQD524349 BZZ524346:BZZ524349 CJV524346:CJV524349 CTR524346:CTR524349 DDN524346:DDN524349 DNJ524346:DNJ524349 DXF524346:DXF524349 EHB524346:EHB524349 EQX524346:EQX524349 FAT524346:FAT524349 FKP524346:FKP524349 FUL524346:FUL524349 GEH524346:GEH524349 GOD524346:GOD524349 GXZ524346:GXZ524349 HHV524346:HHV524349 HRR524346:HRR524349 IBN524346:IBN524349 ILJ524346:ILJ524349 IVF524346:IVF524349 JFB524346:JFB524349 JOX524346:JOX524349 JYT524346:JYT524349 KIP524346:KIP524349 KSL524346:KSL524349 LCH524346:LCH524349 LMD524346:LMD524349 LVZ524346:LVZ524349 MFV524346:MFV524349 MPR524346:MPR524349 MZN524346:MZN524349 NJJ524346:NJJ524349 NTF524346:NTF524349 ODB524346:ODB524349 OMX524346:OMX524349 OWT524346:OWT524349 PGP524346:PGP524349 PQL524346:PQL524349 QAH524346:QAH524349 QKD524346:QKD524349 QTZ524346:QTZ524349 RDV524346:RDV524349 RNR524346:RNR524349 RXN524346:RXN524349 SHJ524346:SHJ524349 SRF524346:SRF524349 TBB524346:TBB524349 TKX524346:TKX524349 TUT524346:TUT524349 UEP524346:UEP524349 UOL524346:UOL524349 UYH524346:UYH524349 VID524346:VID524349 VRZ524346:VRZ524349 WBV524346:WBV524349 WLR524346:WLR524349 WVN524346:WVN524349 G589882:G589885 JB589882:JB589885 SX589882:SX589885 ACT589882:ACT589885 AMP589882:AMP589885 AWL589882:AWL589885 BGH589882:BGH589885 BQD589882:BQD589885 BZZ589882:BZZ589885 CJV589882:CJV589885 CTR589882:CTR589885 DDN589882:DDN589885 DNJ589882:DNJ589885 DXF589882:DXF589885 EHB589882:EHB589885 EQX589882:EQX589885 FAT589882:FAT589885 FKP589882:FKP589885 FUL589882:FUL589885 GEH589882:GEH589885 GOD589882:GOD589885 GXZ589882:GXZ589885 HHV589882:HHV589885 HRR589882:HRR589885 IBN589882:IBN589885 ILJ589882:ILJ589885 IVF589882:IVF589885 JFB589882:JFB589885 JOX589882:JOX589885 JYT589882:JYT589885 KIP589882:KIP589885 KSL589882:KSL589885 LCH589882:LCH589885 LMD589882:LMD589885 LVZ589882:LVZ589885 MFV589882:MFV589885 MPR589882:MPR589885 MZN589882:MZN589885 NJJ589882:NJJ589885 NTF589882:NTF589885 ODB589882:ODB589885 OMX589882:OMX589885 OWT589882:OWT589885 PGP589882:PGP589885 PQL589882:PQL589885 QAH589882:QAH589885 QKD589882:QKD589885 QTZ589882:QTZ589885 RDV589882:RDV589885 RNR589882:RNR589885 RXN589882:RXN589885 SHJ589882:SHJ589885 SRF589882:SRF589885 TBB589882:TBB589885 TKX589882:TKX589885 TUT589882:TUT589885 UEP589882:UEP589885 UOL589882:UOL589885 UYH589882:UYH589885 VID589882:VID589885 VRZ589882:VRZ589885 WBV589882:WBV589885 WLR589882:WLR589885 WVN589882:WVN589885 G655418:G655421 JB655418:JB655421 SX655418:SX655421 ACT655418:ACT655421 AMP655418:AMP655421 AWL655418:AWL655421 BGH655418:BGH655421 BQD655418:BQD655421 BZZ655418:BZZ655421 CJV655418:CJV655421 CTR655418:CTR655421 DDN655418:DDN655421 DNJ655418:DNJ655421 DXF655418:DXF655421 EHB655418:EHB655421 EQX655418:EQX655421 FAT655418:FAT655421 FKP655418:FKP655421 FUL655418:FUL655421 GEH655418:GEH655421 GOD655418:GOD655421 GXZ655418:GXZ655421 HHV655418:HHV655421 HRR655418:HRR655421 IBN655418:IBN655421 ILJ655418:ILJ655421 IVF655418:IVF655421 JFB655418:JFB655421 JOX655418:JOX655421 JYT655418:JYT655421 KIP655418:KIP655421 KSL655418:KSL655421 LCH655418:LCH655421 LMD655418:LMD655421 LVZ655418:LVZ655421 MFV655418:MFV655421 MPR655418:MPR655421 MZN655418:MZN655421 NJJ655418:NJJ655421 NTF655418:NTF655421 ODB655418:ODB655421 OMX655418:OMX655421 OWT655418:OWT655421 PGP655418:PGP655421 PQL655418:PQL655421 QAH655418:QAH655421 QKD655418:QKD655421 QTZ655418:QTZ655421 RDV655418:RDV655421 RNR655418:RNR655421 RXN655418:RXN655421 SHJ655418:SHJ655421 SRF655418:SRF655421 TBB655418:TBB655421 TKX655418:TKX655421 TUT655418:TUT655421 UEP655418:UEP655421 UOL655418:UOL655421 UYH655418:UYH655421 VID655418:VID655421 VRZ655418:VRZ655421 WBV655418:WBV655421 WLR655418:WLR655421 WVN655418:WVN655421 G720954:G720957 JB720954:JB720957 SX720954:SX720957 ACT720954:ACT720957 AMP720954:AMP720957 AWL720954:AWL720957 BGH720954:BGH720957 BQD720954:BQD720957 BZZ720954:BZZ720957 CJV720954:CJV720957 CTR720954:CTR720957 DDN720954:DDN720957 DNJ720954:DNJ720957 DXF720954:DXF720957 EHB720954:EHB720957 EQX720954:EQX720957 FAT720954:FAT720957 FKP720954:FKP720957 FUL720954:FUL720957 GEH720954:GEH720957 GOD720954:GOD720957 GXZ720954:GXZ720957 HHV720954:HHV720957 HRR720954:HRR720957 IBN720954:IBN720957 ILJ720954:ILJ720957 IVF720954:IVF720957 JFB720954:JFB720957 JOX720954:JOX720957 JYT720954:JYT720957 KIP720954:KIP720957 KSL720954:KSL720957 LCH720954:LCH720957 LMD720954:LMD720957 LVZ720954:LVZ720957 MFV720954:MFV720957 MPR720954:MPR720957 MZN720954:MZN720957 NJJ720954:NJJ720957 NTF720954:NTF720957 ODB720954:ODB720957 OMX720954:OMX720957 OWT720954:OWT720957 PGP720954:PGP720957 PQL720954:PQL720957 QAH720954:QAH720957 QKD720954:QKD720957 QTZ720954:QTZ720957 RDV720954:RDV720957 RNR720954:RNR720957 RXN720954:RXN720957 SHJ720954:SHJ720957 SRF720954:SRF720957 TBB720954:TBB720957 TKX720954:TKX720957 TUT720954:TUT720957 UEP720954:UEP720957 UOL720954:UOL720957 UYH720954:UYH720957 VID720954:VID720957 VRZ720954:VRZ720957 WBV720954:WBV720957 WLR720954:WLR720957 WVN720954:WVN720957 G786490:G786493 JB786490:JB786493 SX786490:SX786493 ACT786490:ACT786493 AMP786490:AMP786493 AWL786490:AWL786493 BGH786490:BGH786493 BQD786490:BQD786493 BZZ786490:BZZ786493 CJV786490:CJV786493 CTR786490:CTR786493 DDN786490:DDN786493 DNJ786490:DNJ786493 DXF786490:DXF786493 EHB786490:EHB786493 EQX786490:EQX786493 FAT786490:FAT786493 FKP786490:FKP786493 FUL786490:FUL786493 GEH786490:GEH786493 GOD786490:GOD786493 GXZ786490:GXZ786493 HHV786490:HHV786493 HRR786490:HRR786493 IBN786490:IBN786493 ILJ786490:ILJ786493 IVF786490:IVF786493 JFB786490:JFB786493 JOX786490:JOX786493 JYT786490:JYT786493 KIP786490:KIP786493 KSL786490:KSL786493 LCH786490:LCH786493 LMD786490:LMD786493 LVZ786490:LVZ786493 MFV786490:MFV786493 MPR786490:MPR786493 MZN786490:MZN786493 NJJ786490:NJJ786493 NTF786490:NTF786493 ODB786490:ODB786493 OMX786490:OMX786493 OWT786490:OWT786493 PGP786490:PGP786493 PQL786490:PQL786493 QAH786490:QAH786493 QKD786490:QKD786493 QTZ786490:QTZ786493 RDV786490:RDV786493 RNR786490:RNR786493 RXN786490:RXN786493 SHJ786490:SHJ786493 SRF786490:SRF786493 TBB786490:TBB786493 TKX786490:TKX786493 TUT786490:TUT786493 UEP786490:UEP786493 UOL786490:UOL786493 UYH786490:UYH786493 VID786490:VID786493 VRZ786490:VRZ786493 WBV786490:WBV786493 WLR786490:WLR786493 WVN786490:WVN786493 G852026:G852029 JB852026:JB852029 SX852026:SX852029 ACT852026:ACT852029 AMP852026:AMP852029 AWL852026:AWL852029 BGH852026:BGH852029 BQD852026:BQD852029 BZZ852026:BZZ852029 CJV852026:CJV852029 CTR852026:CTR852029 DDN852026:DDN852029 DNJ852026:DNJ852029 DXF852026:DXF852029 EHB852026:EHB852029 EQX852026:EQX852029 FAT852026:FAT852029 FKP852026:FKP852029 FUL852026:FUL852029 GEH852026:GEH852029 GOD852026:GOD852029 GXZ852026:GXZ852029 HHV852026:HHV852029 HRR852026:HRR852029 IBN852026:IBN852029 ILJ852026:ILJ852029 IVF852026:IVF852029 JFB852026:JFB852029 JOX852026:JOX852029 JYT852026:JYT852029 KIP852026:KIP852029 KSL852026:KSL852029 LCH852026:LCH852029 LMD852026:LMD852029 LVZ852026:LVZ852029 MFV852026:MFV852029 MPR852026:MPR852029 MZN852026:MZN852029 NJJ852026:NJJ852029 NTF852026:NTF852029 ODB852026:ODB852029 OMX852026:OMX852029 OWT852026:OWT852029 PGP852026:PGP852029 PQL852026:PQL852029 QAH852026:QAH852029 QKD852026:QKD852029 QTZ852026:QTZ852029 RDV852026:RDV852029 RNR852026:RNR852029 RXN852026:RXN852029 SHJ852026:SHJ852029 SRF852026:SRF852029 TBB852026:TBB852029 TKX852026:TKX852029 TUT852026:TUT852029 UEP852026:UEP852029 UOL852026:UOL852029 UYH852026:UYH852029 VID852026:VID852029 VRZ852026:VRZ852029 WBV852026:WBV852029 WLR852026:WLR852029 WVN852026:WVN852029 G917562:G917565 JB917562:JB917565 SX917562:SX917565 ACT917562:ACT917565 AMP917562:AMP917565 AWL917562:AWL917565 BGH917562:BGH917565 BQD917562:BQD917565 BZZ917562:BZZ917565 CJV917562:CJV917565 CTR917562:CTR917565 DDN917562:DDN917565 DNJ917562:DNJ917565 DXF917562:DXF917565 EHB917562:EHB917565 EQX917562:EQX917565 FAT917562:FAT917565 FKP917562:FKP917565 FUL917562:FUL917565 GEH917562:GEH917565 GOD917562:GOD917565 GXZ917562:GXZ917565 HHV917562:HHV917565 HRR917562:HRR917565 IBN917562:IBN917565 ILJ917562:ILJ917565 IVF917562:IVF917565 JFB917562:JFB917565 JOX917562:JOX917565 JYT917562:JYT917565 KIP917562:KIP917565 KSL917562:KSL917565 LCH917562:LCH917565 LMD917562:LMD917565 LVZ917562:LVZ917565 MFV917562:MFV917565 MPR917562:MPR917565 MZN917562:MZN917565 NJJ917562:NJJ917565 NTF917562:NTF917565 ODB917562:ODB917565 OMX917562:OMX917565 OWT917562:OWT917565 PGP917562:PGP917565 PQL917562:PQL917565 QAH917562:QAH917565 QKD917562:QKD917565 QTZ917562:QTZ917565 RDV917562:RDV917565 RNR917562:RNR917565 RXN917562:RXN917565 SHJ917562:SHJ917565 SRF917562:SRF917565 TBB917562:TBB917565 TKX917562:TKX917565 TUT917562:TUT917565 UEP917562:UEP917565 UOL917562:UOL917565 UYH917562:UYH917565 VID917562:VID917565 VRZ917562:VRZ917565 WBV917562:WBV917565 WLR917562:WLR917565 WVN917562:WVN917565 G983098:G983101 JB983098:JB983101 SX983098:SX983101 ACT983098:ACT983101 AMP983098:AMP983101 AWL983098:AWL983101 BGH983098:BGH983101 BQD983098:BQD983101 BZZ983098:BZZ983101 CJV983098:CJV983101 CTR983098:CTR983101 DDN983098:DDN983101 DNJ983098:DNJ983101 DXF983098:DXF983101 EHB983098:EHB983101 EQX983098:EQX983101 FAT983098:FAT983101 FKP983098:FKP983101 FUL983098:FUL983101 GEH983098:GEH983101 GOD983098:GOD983101 GXZ983098:GXZ983101 HHV983098:HHV983101 HRR983098:HRR983101 IBN983098:IBN983101 ILJ983098:ILJ983101 IVF983098:IVF983101 JFB983098:JFB983101 JOX983098:JOX983101 JYT983098:JYT983101 KIP983098:KIP983101 KSL983098:KSL983101 LCH983098:LCH983101 LMD983098:LMD983101 LVZ983098:LVZ983101 MFV983098:MFV983101 MPR983098:MPR983101 MZN983098:MZN983101 NJJ983098:NJJ983101 NTF983098:NTF983101 ODB983098:ODB983101 OMX983098:OMX983101 OWT983098:OWT983101 PGP983098:PGP983101 PQL983098:PQL983101 QAH983098:QAH983101 QKD983098:QKD983101 QTZ983098:QTZ983101 RDV983098:RDV983101 RNR983098:RNR983101 RXN983098:RXN983101 SHJ983098:SHJ983101 SRF983098:SRF983101 TBB983098:TBB983101 TKX983098:TKX983101 TUT983098:TUT983101 UEP983098:UEP983101 UOL983098:UOL983101 UYH983098:UYH983101 VID983098:VID983101 VRZ983098:VRZ983101 WBV983098:WBV983101 WLR983098:WLR983101 WVN983098:WVN983101 G79:G82 JB79:JB82 SX79:SX82 ACT79:ACT82 AMP79:AMP82 AWL79:AWL82 BGH79:BGH82 BQD79:BQD82 BZZ79:BZZ82 CJV79:CJV82 CTR79:CTR82 DDN79:DDN82 DNJ79:DNJ82 DXF79:DXF82 EHB79:EHB82 EQX79:EQX82 FAT79:FAT82 FKP79:FKP82 FUL79:FUL82 GEH79:GEH82 GOD79:GOD82 GXZ79:GXZ82 HHV79:HHV82 HRR79:HRR82 IBN79:IBN82 ILJ79:ILJ82 IVF79:IVF82 JFB79:JFB82 JOX79:JOX82 JYT79:JYT82 KIP79:KIP82 KSL79:KSL82 LCH79:LCH82 LMD79:LMD82 LVZ79:LVZ82 MFV79:MFV82 MPR79:MPR82 MZN79:MZN82 NJJ79:NJJ82 NTF79:NTF82 ODB79:ODB82 OMX79:OMX82 OWT79:OWT82 PGP79:PGP82 PQL79:PQL82 QAH79:QAH82 QKD79:QKD82 QTZ79:QTZ82 RDV79:RDV82 RNR79:RNR82 RXN79:RXN82 SHJ79:SHJ82 SRF79:SRF82 TBB79:TBB82 TKX79:TKX82 TUT79:TUT82 UEP79:UEP82 UOL79:UOL82 UYH79:UYH82 VID79:VID82 VRZ79:VRZ82 WBV79:WBV82 WLR79:WLR82 WVN79:WVN82 G65608:G65611 JB65608:JB65611 SX65608:SX65611 ACT65608:ACT65611 AMP65608:AMP65611 AWL65608:AWL65611 BGH65608:BGH65611 BQD65608:BQD65611 BZZ65608:BZZ65611 CJV65608:CJV65611 CTR65608:CTR65611 DDN65608:DDN65611 DNJ65608:DNJ65611 DXF65608:DXF65611 EHB65608:EHB65611 EQX65608:EQX65611 FAT65608:FAT65611 FKP65608:FKP65611 FUL65608:FUL65611 GEH65608:GEH65611 GOD65608:GOD65611 GXZ65608:GXZ65611 HHV65608:HHV65611 HRR65608:HRR65611 IBN65608:IBN65611 ILJ65608:ILJ65611 IVF65608:IVF65611 JFB65608:JFB65611 JOX65608:JOX65611 JYT65608:JYT65611 KIP65608:KIP65611 KSL65608:KSL65611 LCH65608:LCH65611 LMD65608:LMD65611 LVZ65608:LVZ65611 MFV65608:MFV65611 MPR65608:MPR65611 MZN65608:MZN65611 NJJ65608:NJJ65611 NTF65608:NTF65611 ODB65608:ODB65611 OMX65608:OMX65611 OWT65608:OWT65611 PGP65608:PGP65611 PQL65608:PQL65611 QAH65608:QAH65611 QKD65608:QKD65611 QTZ65608:QTZ65611 RDV65608:RDV65611 RNR65608:RNR65611 RXN65608:RXN65611 SHJ65608:SHJ65611 SRF65608:SRF65611 TBB65608:TBB65611 TKX65608:TKX65611 TUT65608:TUT65611 UEP65608:UEP65611 UOL65608:UOL65611 UYH65608:UYH65611 VID65608:VID65611 VRZ65608:VRZ65611 WBV65608:WBV65611 WLR65608:WLR65611 WVN65608:WVN65611 G131144:G131147 JB131144:JB131147 SX131144:SX131147 ACT131144:ACT131147 AMP131144:AMP131147 AWL131144:AWL131147 BGH131144:BGH131147 BQD131144:BQD131147 BZZ131144:BZZ131147 CJV131144:CJV131147 CTR131144:CTR131147 DDN131144:DDN131147 DNJ131144:DNJ131147 DXF131144:DXF131147 EHB131144:EHB131147 EQX131144:EQX131147 FAT131144:FAT131147 FKP131144:FKP131147 FUL131144:FUL131147 GEH131144:GEH131147 GOD131144:GOD131147 GXZ131144:GXZ131147 HHV131144:HHV131147 HRR131144:HRR131147 IBN131144:IBN131147 ILJ131144:ILJ131147 IVF131144:IVF131147 JFB131144:JFB131147 JOX131144:JOX131147 JYT131144:JYT131147 KIP131144:KIP131147 KSL131144:KSL131147 LCH131144:LCH131147 LMD131144:LMD131147 LVZ131144:LVZ131147 MFV131144:MFV131147 MPR131144:MPR131147 MZN131144:MZN131147 NJJ131144:NJJ131147 NTF131144:NTF131147 ODB131144:ODB131147 OMX131144:OMX131147 OWT131144:OWT131147 PGP131144:PGP131147 PQL131144:PQL131147 QAH131144:QAH131147 QKD131144:QKD131147 QTZ131144:QTZ131147 RDV131144:RDV131147 RNR131144:RNR131147 RXN131144:RXN131147 SHJ131144:SHJ131147 SRF131144:SRF131147 TBB131144:TBB131147 TKX131144:TKX131147 TUT131144:TUT131147 UEP131144:UEP131147 UOL131144:UOL131147 UYH131144:UYH131147 VID131144:VID131147 VRZ131144:VRZ131147 WBV131144:WBV131147 WLR131144:WLR131147 WVN131144:WVN131147 G196680:G196683 JB196680:JB196683 SX196680:SX196683 ACT196680:ACT196683 AMP196680:AMP196683 AWL196680:AWL196683 BGH196680:BGH196683 BQD196680:BQD196683 BZZ196680:BZZ196683 CJV196680:CJV196683 CTR196680:CTR196683 DDN196680:DDN196683 DNJ196680:DNJ196683 DXF196680:DXF196683 EHB196680:EHB196683 EQX196680:EQX196683 FAT196680:FAT196683 FKP196680:FKP196683 FUL196680:FUL196683 GEH196680:GEH196683 GOD196680:GOD196683 GXZ196680:GXZ196683 HHV196680:HHV196683 HRR196680:HRR196683 IBN196680:IBN196683 ILJ196680:ILJ196683 IVF196680:IVF196683 JFB196680:JFB196683 JOX196680:JOX196683 JYT196680:JYT196683 KIP196680:KIP196683 KSL196680:KSL196683 LCH196680:LCH196683 LMD196680:LMD196683 LVZ196680:LVZ196683 MFV196680:MFV196683 MPR196680:MPR196683 MZN196680:MZN196683 NJJ196680:NJJ196683 NTF196680:NTF196683 ODB196680:ODB196683 OMX196680:OMX196683 OWT196680:OWT196683 PGP196680:PGP196683 PQL196680:PQL196683 QAH196680:QAH196683 QKD196680:QKD196683 QTZ196680:QTZ196683 RDV196680:RDV196683 RNR196680:RNR196683 RXN196680:RXN196683 SHJ196680:SHJ196683 SRF196680:SRF196683 TBB196680:TBB196683 TKX196680:TKX196683 TUT196680:TUT196683 UEP196680:UEP196683 UOL196680:UOL196683 UYH196680:UYH196683 VID196680:VID196683 VRZ196680:VRZ196683 WBV196680:WBV196683 WLR196680:WLR196683 WVN196680:WVN196683 G262216:G262219 JB262216:JB262219 SX262216:SX262219 ACT262216:ACT262219 AMP262216:AMP262219 AWL262216:AWL262219 BGH262216:BGH262219 BQD262216:BQD262219 BZZ262216:BZZ262219 CJV262216:CJV262219 CTR262216:CTR262219 DDN262216:DDN262219 DNJ262216:DNJ262219 DXF262216:DXF262219 EHB262216:EHB262219 EQX262216:EQX262219 FAT262216:FAT262219 FKP262216:FKP262219 FUL262216:FUL262219 GEH262216:GEH262219 GOD262216:GOD262219 GXZ262216:GXZ262219 HHV262216:HHV262219 HRR262216:HRR262219 IBN262216:IBN262219 ILJ262216:ILJ262219 IVF262216:IVF262219 JFB262216:JFB262219 JOX262216:JOX262219 JYT262216:JYT262219 KIP262216:KIP262219 KSL262216:KSL262219 LCH262216:LCH262219 LMD262216:LMD262219 LVZ262216:LVZ262219 MFV262216:MFV262219 MPR262216:MPR262219 MZN262216:MZN262219 NJJ262216:NJJ262219 NTF262216:NTF262219 ODB262216:ODB262219 OMX262216:OMX262219 OWT262216:OWT262219 PGP262216:PGP262219 PQL262216:PQL262219 QAH262216:QAH262219 QKD262216:QKD262219 QTZ262216:QTZ262219 RDV262216:RDV262219 RNR262216:RNR262219 RXN262216:RXN262219 SHJ262216:SHJ262219 SRF262216:SRF262219 TBB262216:TBB262219 TKX262216:TKX262219 TUT262216:TUT262219 UEP262216:UEP262219 UOL262216:UOL262219 UYH262216:UYH262219 VID262216:VID262219 VRZ262216:VRZ262219 WBV262216:WBV262219 WLR262216:WLR262219 WVN262216:WVN262219 G327752:G327755 JB327752:JB327755 SX327752:SX327755 ACT327752:ACT327755 AMP327752:AMP327755 AWL327752:AWL327755 BGH327752:BGH327755 BQD327752:BQD327755 BZZ327752:BZZ327755 CJV327752:CJV327755 CTR327752:CTR327755 DDN327752:DDN327755 DNJ327752:DNJ327755 DXF327752:DXF327755 EHB327752:EHB327755 EQX327752:EQX327755 FAT327752:FAT327755 FKP327752:FKP327755 FUL327752:FUL327755 GEH327752:GEH327755 GOD327752:GOD327755 GXZ327752:GXZ327755 HHV327752:HHV327755 HRR327752:HRR327755 IBN327752:IBN327755 ILJ327752:ILJ327755 IVF327752:IVF327755 JFB327752:JFB327755 JOX327752:JOX327755 JYT327752:JYT327755 KIP327752:KIP327755 KSL327752:KSL327755 LCH327752:LCH327755 LMD327752:LMD327755 LVZ327752:LVZ327755 MFV327752:MFV327755 MPR327752:MPR327755 MZN327752:MZN327755 NJJ327752:NJJ327755 NTF327752:NTF327755 ODB327752:ODB327755 OMX327752:OMX327755 OWT327752:OWT327755 PGP327752:PGP327755 PQL327752:PQL327755 QAH327752:QAH327755 QKD327752:QKD327755 QTZ327752:QTZ327755 RDV327752:RDV327755 RNR327752:RNR327755 RXN327752:RXN327755 SHJ327752:SHJ327755 SRF327752:SRF327755 TBB327752:TBB327755 TKX327752:TKX327755 TUT327752:TUT327755 UEP327752:UEP327755 UOL327752:UOL327755 UYH327752:UYH327755 VID327752:VID327755 VRZ327752:VRZ327755 WBV327752:WBV327755 WLR327752:WLR327755 WVN327752:WVN327755 G393288:G393291 JB393288:JB393291 SX393288:SX393291 ACT393288:ACT393291 AMP393288:AMP393291 AWL393288:AWL393291 BGH393288:BGH393291 BQD393288:BQD393291 BZZ393288:BZZ393291 CJV393288:CJV393291 CTR393288:CTR393291 DDN393288:DDN393291 DNJ393288:DNJ393291 DXF393288:DXF393291 EHB393288:EHB393291 EQX393288:EQX393291 FAT393288:FAT393291 FKP393288:FKP393291 FUL393288:FUL393291 GEH393288:GEH393291 GOD393288:GOD393291 GXZ393288:GXZ393291 HHV393288:HHV393291 HRR393288:HRR393291 IBN393288:IBN393291 ILJ393288:ILJ393291 IVF393288:IVF393291 JFB393288:JFB393291 JOX393288:JOX393291 JYT393288:JYT393291 KIP393288:KIP393291 KSL393288:KSL393291 LCH393288:LCH393291 LMD393288:LMD393291 LVZ393288:LVZ393291 MFV393288:MFV393291 MPR393288:MPR393291 MZN393288:MZN393291 NJJ393288:NJJ393291 NTF393288:NTF393291 ODB393288:ODB393291 OMX393288:OMX393291 OWT393288:OWT393291 PGP393288:PGP393291 PQL393288:PQL393291 QAH393288:QAH393291 QKD393288:QKD393291 QTZ393288:QTZ393291 RDV393288:RDV393291 RNR393288:RNR393291 RXN393288:RXN393291 SHJ393288:SHJ393291 SRF393288:SRF393291 TBB393288:TBB393291 TKX393288:TKX393291 TUT393288:TUT393291 UEP393288:UEP393291 UOL393288:UOL393291 UYH393288:UYH393291 VID393288:VID393291 VRZ393288:VRZ393291 WBV393288:WBV393291 WLR393288:WLR393291 WVN393288:WVN393291 G458824:G458827 JB458824:JB458827 SX458824:SX458827 ACT458824:ACT458827 AMP458824:AMP458827 AWL458824:AWL458827 BGH458824:BGH458827 BQD458824:BQD458827 BZZ458824:BZZ458827 CJV458824:CJV458827 CTR458824:CTR458827 DDN458824:DDN458827 DNJ458824:DNJ458827 DXF458824:DXF458827 EHB458824:EHB458827 EQX458824:EQX458827 FAT458824:FAT458827 FKP458824:FKP458827 FUL458824:FUL458827 GEH458824:GEH458827 GOD458824:GOD458827 GXZ458824:GXZ458827 HHV458824:HHV458827 HRR458824:HRR458827 IBN458824:IBN458827 ILJ458824:ILJ458827 IVF458824:IVF458827 JFB458824:JFB458827 JOX458824:JOX458827 JYT458824:JYT458827 KIP458824:KIP458827 KSL458824:KSL458827 LCH458824:LCH458827 LMD458824:LMD458827 LVZ458824:LVZ458827 MFV458824:MFV458827 MPR458824:MPR458827 MZN458824:MZN458827 NJJ458824:NJJ458827 NTF458824:NTF458827 ODB458824:ODB458827 OMX458824:OMX458827 OWT458824:OWT458827 PGP458824:PGP458827 PQL458824:PQL458827 QAH458824:QAH458827 QKD458824:QKD458827 QTZ458824:QTZ458827 RDV458824:RDV458827 RNR458824:RNR458827 RXN458824:RXN458827 SHJ458824:SHJ458827 SRF458824:SRF458827 TBB458824:TBB458827 TKX458824:TKX458827 TUT458824:TUT458827 UEP458824:UEP458827 UOL458824:UOL458827 UYH458824:UYH458827 VID458824:VID458827 VRZ458824:VRZ458827 WBV458824:WBV458827 WLR458824:WLR458827 WVN458824:WVN458827 G524360:G524363 JB524360:JB524363 SX524360:SX524363 ACT524360:ACT524363 AMP524360:AMP524363 AWL524360:AWL524363 BGH524360:BGH524363 BQD524360:BQD524363 BZZ524360:BZZ524363 CJV524360:CJV524363 CTR524360:CTR524363 DDN524360:DDN524363 DNJ524360:DNJ524363 DXF524360:DXF524363 EHB524360:EHB524363 EQX524360:EQX524363 FAT524360:FAT524363 FKP524360:FKP524363 FUL524360:FUL524363 GEH524360:GEH524363 GOD524360:GOD524363 GXZ524360:GXZ524363 HHV524360:HHV524363 HRR524360:HRR524363 IBN524360:IBN524363 ILJ524360:ILJ524363 IVF524360:IVF524363 JFB524360:JFB524363 JOX524360:JOX524363 JYT524360:JYT524363 KIP524360:KIP524363 KSL524360:KSL524363 LCH524360:LCH524363 LMD524360:LMD524363 LVZ524360:LVZ524363 MFV524360:MFV524363 MPR524360:MPR524363 MZN524360:MZN524363 NJJ524360:NJJ524363 NTF524360:NTF524363 ODB524360:ODB524363 OMX524360:OMX524363 OWT524360:OWT524363 PGP524360:PGP524363 PQL524360:PQL524363 QAH524360:QAH524363 QKD524360:QKD524363 QTZ524360:QTZ524363 RDV524360:RDV524363 RNR524360:RNR524363 RXN524360:RXN524363 SHJ524360:SHJ524363 SRF524360:SRF524363 TBB524360:TBB524363 TKX524360:TKX524363 TUT524360:TUT524363 UEP524360:UEP524363 UOL524360:UOL524363 UYH524360:UYH524363 VID524360:VID524363 VRZ524360:VRZ524363 WBV524360:WBV524363 WLR524360:WLR524363 WVN524360:WVN524363 G589896:G589899 JB589896:JB589899 SX589896:SX589899 ACT589896:ACT589899 AMP589896:AMP589899 AWL589896:AWL589899 BGH589896:BGH589899 BQD589896:BQD589899 BZZ589896:BZZ589899 CJV589896:CJV589899 CTR589896:CTR589899 DDN589896:DDN589899 DNJ589896:DNJ589899 DXF589896:DXF589899 EHB589896:EHB589899 EQX589896:EQX589899 FAT589896:FAT589899 FKP589896:FKP589899 FUL589896:FUL589899 GEH589896:GEH589899 GOD589896:GOD589899 GXZ589896:GXZ589899 HHV589896:HHV589899 HRR589896:HRR589899 IBN589896:IBN589899 ILJ589896:ILJ589899 IVF589896:IVF589899 JFB589896:JFB589899 JOX589896:JOX589899 JYT589896:JYT589899 KIP589896:KIP589899 KSL589896:KSL589899 LCH589896:LCH589899 LMD589896:LMD589899 LVZ589896:LVZ589899 MFV589896:MFV589899 MPR589896:MPR589899 MZN589896:MZN589899 NJJ589896:NJJ589899 NTF589896:NTF589899 ODB589896:ODB589899 OMX589896:OMX589899 OWT589896:OWT589899 PGP589896:PGP589899 PQL589896:PQL589899 QAH589896:QAH589899 QKD589896:QKD589899 QTZ589896:QTZ589899 RDV589896:RDV589899 RNR589896:RNR589899 RXN589896:RXN589899 SHJ589896:SHJ589899 SRF589896:SRF589899 TBB589896:TBB589899 TKX589896:TKX589899 TUT589896:TUT589899 UEP589896:UEP589899 UOL589896:UOL589899 UYH589896:UYH589899 VID589896:VID589899 VRZ589896:VRZ589899 WBV589896:WBV589899 WLR589896:WLR589899 WVN589896:WVN589899 G655432:G655435 JB655432:JB655435 SX655432:SX655435 ACT655432:ACT655435 AMP655432:AMP655435 AWL655432:AWL655435 BGH655432:BGH655435 BQD655432:BQD655435 BZZ655432:BZZ655435 CJV655432:CJV655435 CTR655432:CTR655435 DDN655432:DDN655435 DNJ655432:DNJ655435 DXF655432:DXF655435 EHB655432:EHB655435 EQX655432:EQX655435 FAT655432:FAT655435 FKP655432:FKP655435 FUL655432:FUL655435 GEH655432:GEH655435 GOD655432:GOD655435 GXZ655432:GXZ655435 HHV655432:HHV655435 HRR655432:HRR655435 IBN655432:IBN655435 ILJ655432:ILJ655435 IVF655432:IVF655435 JFB655432:JFB655435 JOX655432:JOX655435 JYT655432:JYT655435 KIP655432:KIP655435 KSL655432:KSL655435 LCH655432:LCH655435 LMD655432:LMD655435 LVZ655432:LVZ655435 MFV655432:MFV655435 MPR655432:MPR655435 MZN655432:MZN655435 NJJ655432:NJJ655435 NTF655432:NTF655435 ODB655432:ODB655435 OMX655432:OMX655435 OWT655432:OWT655435 PGP655432:PGP655435 PQL655432:PQL655435 QAH655432:QAH655435 QKD655432:QKD655435 QTZ655432:QTZ655435 RDV655432:RDV655435 RNR655432:RNR655435 RXN655432:RXN655435 SHJ655432:SHJ655435 SRF655432:SRF655435 TBB655432:TBB655435 TKX655432:TKX655435 TUT655432:TUT655435 UEP655432:UEP655435 UOL655432:UOL655435 UYH655432:UYH655435 VID655432:VID655435 VRZ655432:VRZ655435 WBV655432:WBV655435 WLR655432:WLR655435 WVN655432:WVN655435 G720968:G720971 JB720968:JB720971 SX720968:SX720971 ACT720968:ACT720971 AMP720968:AMP720971 AWL720968:AWL720971 BGH720968:BGH720971 BQD720968:BQD720971 BZZ720968:BZZ720971 CJV720968:CJV720971 CTR720968:CTR720971 DDN720968:DDN720971 DNJ720968:DNJ720971 DXF720968:DXF720971 EHB720968:EHB720971 EQX720968:EQX720971 FAT720968:FAT720971 FKP720968:FKP720971 FUL720968:FUL720971 GEH720968:GEH720971 GOD720968:GOD720971 GXZ720968:GXZ720971 HHV720968:HHV720971 HRR720968:HRR720971 IBN720968:IBN720971 ILJ720968:ILJ720971 IVF720968:IVF720971 JFB720968:JFB720971 JOX720968:JOX720971 JYT720968:JYT720971 KIP720968:KIP720971 KSL720968:KSL720971 LCH720968:LCH720971 LMD720968:LMD720971 LVZ720968:LVZ720971 MFV720968:MFV720971 MPR720968:MPR720971 MZN720968:MZN720971 NJJ720968:NJJ720971 NTF720968:NTF720971 ODB720968:ODB720971 OMX720968:OMX720971 OWT720968:OWT720971 PGP720968:PGP720971 PQL720968:PQL720971 QAH720968:QAH720971 QKD720968:QKD720971 QTZ720968:QTZ720971 RDV720968:RDV720971 RNR720968:RNR720971 RXN720968:RXN720971 SHJ720968:SHJ720971 SRF720968:SRF720971 TBB720968:TBB720971 TKX720968:TKX720971 TUT720968:TUT720971 UEP720968:UEP720971 UOL720968:UOL720971 UYH720968:UYH720971 VID720968:VID720971 VRZ720968:VRZ720971 WBV720968:WBV720971 WLR720968:WLR720971 WVN720968:WVN720971 G786504:G786507 JB786504:JB786507 SX786504:SX786507 ACT786504:ACT786507 AMP786504:AMP786507 AWL786504:AWL786507 BGH786504:BGH786507 BQD786504:BQD786507 BZZ786504:BZZ786507 CJV786504:CJV786507 CTR786504:CTR786507 DDN786504:DDN786507 DNJ786504:DNJ786507 DXF786504:DXF786507 EHB786504:EHB786507 EQX786504:EQX786507 FAT786504:FAT786507 FKP786504:FKP786507 FUL786504:FUL786507 GEH786504:GEH786507 GOD786504:GOD786507 GXZ786504:GXZ786507 HHV786504:HHV786507 HRR786504:HRR786507 IBN786504:IBN786507 ILJ786504:ILJ786507 IVF786504:IVF786507 JFB786504:JFB786507 JOX786504:JOX786507 JYT786504:JYT786507 KIP786504:KIP786507 KSL786504:KSL786507 LCH786504:LCH786507 LMD786504:LMD786507 LVZ786504:LVZ786507 MFV786504:MFV786507 MPR786504:MPR786507 MZN786504:MZN786507 NJJ786504:NJJ786507 NTF786504:NTF786507 ODB786504:ODB786507 OMX786504:OMX786507 OWT786504:OWT786507 PGP786504:PGP786507 PQL786504:PQL786507 QAH786504:QAH786507 QKD786504:QKD786507 QTZ786504:QTZ786507 RDV786504:RDV786507 RNR786504:RNR786507 RXN786504:RXN786507 SHJ786504:SHJ786507 SRF786504:SRF786507 TBB786504:TBB786507 TKX786504:TKX786507 TUT786504:TUT786507 UEP786504:UEP786507 UOL786504:UOL786507 UYH786504:UYH786507 VID786504:VID786507 VRZ786504:VRZ786507 WBV786504:WBV786507 WLR786504:WLR786507 WVN786504:WVN786507 G852040:G852043 JB852040:JB852043 SX852040:SX852043 ACT852040:ACT852043 AMP852040:AMP852043 AWL852040:AWL852043 BGH852040:BGH852043 BQD852040:BQD852043 BZZ852040:BZZ852043 CJV852040:CJV852043 CTR852040:CTR852043 DDN852040:DDN852043 DNJ852040:DNJ852043 DXF852040:DXF852043 EHB852040:EHB852043 EQX852040:EQX852043 FAT852040:FAT852043 FKP852040:FKP852043 FUL852040:FUL852043 GEH852040:GEH852043 GOD852040:GOD852043 GXZ852040:GXZ852043 HHV852040:HHV852043 HRR852040:HRR852043 IBN852040:IBN852043 ILJ852040:ILJ852043 IVF852040:IVF852043 JFB852040:JFB852043 JOX852040:JOX852043 JYT852040:JYT852043 KIP852040:KIP852043 KSL852040:KSL852043 LCH852040:LCH852043 LMD852040:LMD852043 LVZ852040:LVZ852043 MFV852040:MFV852043 MPR852040:MPR852043 MZN852040:MZN852043 NJJ852040:NJJ852043 NTF852040:NTF852043 ODB852040:ODB852043 OMX852040:OMX852043 OWT852040:OWT852043 PGP852040:PGP852043 PQL852040:PQL852043 QAH852040:QAH852043 QKD852040:QKD852043 QTZ852040:QTZ852043 RDV852040:RDV852043 RNR852040:RNR852043 RXN852040:RXN852043 SHJ852040:SHJ852043 SRF852040:SRF852043 TBB852040:TBB852043 TKX852040:TKX852043 TUT852040:TUT852043 UEP852040:UEP852043 UOL852040:UOL852043 UYH852040:UYH852043 VID852040:VID852043 VRZ852040:VRZ852043 WBV852040:WBV852043 WLR852040:WLR852043 WVN852040:WVN852043 G917576:G917579 JB917576:JB917579 SX917576:SX917579 ACT917576:ACT917579 AMP917576:AMP917579 AWL917576:AWL917579 BGH917576:BGH917579 BQD917576:BQD917579 BZZ917576:BZZ917579 CJV917576:CJV917579 CTR917576:CTR917579 DDN917576:DDN917579 DNJ917576:DNJ917579 DXF917576:DXF917579 EHB917576:EHB917579 EQX917576:EQX917579 FAT917576:FAT917579 FKP917576:FKP917579 FUL917576:FUL917579 GEH917576:GEH917579 GOD917576:GOD917579 GXZ917576:GXZ917579 HHV917576:HHV917579 HRR917576:HRR917579 IBN917576:IBN917579 ILJ917576:ILJ917579 IVF917576:IVF917579 JFB917576:JFB917579 JOX917576:JOX917579 JYT917576:JYT917579 KIP917576:KIP917579 KSL917576:KSL917579 LCH917576:LCH917579 LMD917576:LMD917579 LVZ917576:LVZ917579 MFV917576:MFV917579 MPR917576:MPR917579 MZN917576:MZN917579 NJJ917576:NJJ917579 NTF917576:NTF917579 ODB917576:ODB917579 OMX917576:OMX917579 OWT917576:OWT917579 PGP917576:PGP917579 PQL917576:PQL917579 QAH917576:QAH917579 QKD917576:QKD917579 QTZ917576:QTZ917579 RDV917576:RDV917579 RNR917576:RNR917579 RXN917576:RXN917579 SHJ917576:SHJ917579 SRF917576:SRF917579 TBB917576:TBB917579 TKX917576:TKX917579 TUT917576:TUT917579 UEP917576:UEP917579 UOL917576:UOL917579 UYH917576:UYH917579 VID917576:VID917579 VRZ917576:VRZ917579 WBV917576:WBV917579 WLR917576:WLR917579 WVN917576:WVN917579 G983112:G983115 JB983112:JB983115 SX983112:SX983115 ACT983112:ACT983115 AMP983112:AMP983115 AWL983112:AWL983115 BGH983112:BGH983115 BQD983112:BQD983115 BZZ983112:BZZ983115 CJV983112:CJV983115 CTR983112:CTR983115 DDN983112:DDN983115 DNJ983112:DNJ983115 DXF983112:DXF983115 EHB983112:EHB983115 EQX983112:EQX983115 FAT983112:FAT983115 FKP983112:FKP983115 FUL983112:FUL983115 GEH983112:GEH983115 GOD983112:GOD983115 GXZ983112:GXZ983115 HHV983112:HHV983115 HRR983112:HRR983115 IBN983112:IBN983115 ILJ983112:ILJ983115 IVF983112:IVF983115 JFB983112:JFB983115 JOX983112:JOX983115 JYT983112:JYT983115 KIP983112:KIP983115 KSL983112:KSL983115 LCH983112:LCH983115 LMD983112:LMD983115 LVZ983112:LVZ983115 MFV983112:MFV983115 MPR983112:MPR983115 MZN983112:MZN983115 NJJ983112:NJJ983115 NTF983112:NTF983115 ODB983112:ODB983115 OMX983112:OMX983115 OWT983112:OWT983115 PGP983112:PGP983115 PQL983112:PQL983115 QAH983112:QAH983115 QKD983112:QKD983115 QTZ983112:QTZ983115 RDV983112:RDV983115 RNR983112:RNR983115 RXN983112:RXN983115 SHJ983112:SHJ983115 SRF983112:SRF983115 TBB983112:TBB983115 TKX983112:TKX983115 TUT983112:TUT983115 UEP983112:UEP983115 UOL983112:UOL983115 UYH983112:UYH983115 VID983112:VID983115 VRZ983112:VRZ983115 WBV983112:WBV983115 WLR983112:WLR983115 WVN983112:WVN983115 G9:G32 JB9:JB32 SX9:SX32 ACT9:ACT32 AMP9:AMP32 AWL9:AWL32 BGH9:BGH32 BQD9:BQD32 BZZ9:BZZ32 CJV9:CJV32 CTR9:CTR32 DDN9:DDN32 DNJ9:DNJ32 DXF9:DXF32 EHB9:EHB32 EQX9:EQX32 FAT9:FAT32 FKP9:FKP32 FUL9:FUL32 GEH9:GEH32 GOD9:GOD32 GXZ9:GXZ32 HHV9:HHV32 HRR9:HRR32 IBN9:IBN32 ILJ9:ILJ32 IVF9:IVF32 JFB9:JFB32 JOX9:JOX32 JYT9:JYT32 KIP9:KIP32 KSL9:KSL32 LCH9:LCH32 LMD9:LMD32 LVZ9:LVZ32 MFV9:MFV32 MPR9:MPR32 MZN9:MZN32 NJJ9:NJJ32 NTF9:NTF32 ODB9:ODB32 OMX9:OMX32 OWT9:OWT32 PGP9:PGP32 PQL9:PQL32 QAH9:QAH32 QKD9:QKD32 QTZ9:QTZ32 RDV9:RDV32 RNR9:RNR32 RXN9:RXN32 SHJ9:SHJ32 SRF9:SRF32 TBB9:TBB32 TKX9:TKX32 TUT9:TUT32 UEP9:UEP32 UOL9:UOL32 UYH9:UYH32 VID9:VID32 VRZ9:VRZ32 WBV9:WBV32 WLR9:WLR32 WVN9:WVN32 G65538:G65561 JB65538:JB65561 SX65538:SX65561 ACT65538:ACT65561 AMP65538:AMP65561 AWL65538:AWL65561 BGH65538:BGH65561 BQD65538:BQD65561 BZZ65538:BZZ65561 CJV65538:CJV65561 CTR65538:CTR65561 DDN65538:DDN65561 DNJ65538:DNJ65561 DXF65538:DXF65561 EHB65538:EHB65561 EQX65538:EQX65561 FAT65538:FAT65561 FKP65538:FKP65561 FUL65538:FUL65561 GEH65538:GEH65561 GOD65538:GOD65561 GXZ65538:GXZ65561 HHV65538:HHV65561 HRR65538:HRR65561 IBN65538:IBN65561 ILJ65538:ILJ65561 IVF65538:IVF65561 JFB65538:JFB65561 JOX65538:JOX65561 JYT65538:JYT65561 KIP65538:KIP65561 KSL65538:KSL65561 LCH65538:LCH65561 LMD65538:LMD65561 LVZ65538:LVZ65561 MFV65538:MFV65561 MPR65538:MPR65561 MZN65538:MZN65561 NJJ65538:NJJ65561 NTF65538:NTF65561 ODB65538:ODB65561 OMX65538:OMX65561 OWT65538:OWT65561 PGP65538:PGP65561 PQL65538:PQL65561 QAH65538:QAH65561 QKD65538:QKD65561 QTZ65538:QTZ65561 RDV65538:RDV65561 RNR65538:RNR65561 RXN65538:RXN65561 SHJ65538:SHJ65561 SRF65538:SRF65561 TBB65538:TBB65561 TKX65538:TKX65561 TUT65538:TUT65561 UEP65538:UEP65561 UOL65538:UOL65561 UYH65538:UYH65561 VID65538:VID65561 VRZ65538:VRZ65561 WBV65538:WBV65561 WLR65538:WLR65561 WVN65538:WVN65561 G131074:G131097 JB131074:JB131097 SX131074:SX131097 ACT131074:ACT131097 AMP131074:AMP131097 AWL131074:AWL131097 BGH131074:BGH131097 BQD131074:BQD131097 BZZ131074:BZZ131097 CJV131074:CJV131097 CTR131074:CTR131097 DDN131074:DDN131097 DNJ131074:DNJ131097 DXF131074:DXF131097 EHB131074:EHB131097 EQX131074:EQX131097 FAT131074:FAT131097 FKP131074:FKP131097 FUL131074:FUL131097 GEH131074:GEH131097 GOD131074:GOD131097 GXZ131074:GXZ131097 HHV131074:HHV131097 HRR131074:HRR131097 IBN131074:IBN131097 ILJ131074:ILJ131097 IVF131074:IVF131097 JFB131074:JFB131097 JOX131074:JOX131097 JYT131074:JYT131097 KIP131074:KIP131097 KSL131074:KSL131097 LCH131074:LCH131097 LMD131074:LMD131097 LVZ131074:LVZ131097 MFV131074:MFV131097 MPR131074:MPR131097 MZN131074:MZN131097 NJJ131074:NJJ131097 NTF131074:NTF131097 ODB131074:ODB131097 OMX131074:OMX131097 OWT131074:OWT131097 PGP131074:PGP131097 PQL131074:PQL131097 QAH131074:QAH131097 QKD131074:QKD131097 QTZ131074:QTZ131097 RDV131074:RDV131097 RNR131074:RNR131097 RXN131074:RXN131097 SHJ131074:SHJ131097 SRF131074:SRF131097 TBB131074:TBB131097 TKX131074:TKX131097 TUT131074:TUT131097 UEP131074:UEP131097 UOL131074:UOL131097 UYH131074:UYH131097 VID131074:VID131097 VRZ131074:VRZ131097 WBV131074:WBV131097 WLR131074:WLR131097 WVN131074:WVN131097 G196610:G196633 JB196610:JB196633 SX196610:SX196633 ACT196610:ACT196633 AMP196610:AMP196633 AWL196610:AWL196633 BGH196610:BGH196633 BQD196610:BQD196633 BZZ196610:BZZ196633 CJV196610:CJV196633 CTR196610:CTR196633 DDN196610:DDN196633 DNJ196610:DNJ196633 DXF196610:DXF196633 EHB196610:EHB196633 EQX196610:EQX196633 FAT196610:FAT196633 FKP196610:FKP196633 FUL196610:FUL196633 GEH196610:GEH196633 GOD196610:GOD196633 GXZ196610:GXZ196633 HHV196610:HHV196633 HRR196610:HRR196633 IBN196610:IBN196633 ILJ196610:ILJ196633 IVF196610:IVF196633 JFB196610:JFB196633 JOX196610:JOX196633 JYT196610:JYT196633 KIP196610:KIP196633 KSL196610:KSL196633 LCH196610:LCH196633 LMD196610:LMD196633 LVZ196610:LVZ196633 MFV196610:MFV196633 MPR196610:MPR196633 MZN196610:MZN196633 NJJ196610:NJJ196633 NTF196610:NTF196633 ODB196610:ODB196633 OMX196610:OMX196633 OWT196610:OWT196633 PGP196610:PGP196633 PQL196610:PQL196633 QAH196610:QAH196633 QKD196610:QKD196633 QTZ196610:QTZ196633 RDV196610:RDV196633 RNR196610:RNR196633 RXN196610:RXN196633 SHJ196610:SHJ196633 SRF196610:SRF196633 TBB196610:TBB196633 TKX196610:TKX196633 TUT196610:TUT196633 UEP196610:UEP196633 UOL196610:UOL196633 UYH196610:UYH196633 VID196610:VID196633 VRZ196610:VRZ196633 WBV196610:WBV196633 WLR196610:WLR196633 WVN196610:WVN196633 G262146:G262169 JB262146:JB262169 SX262146:SX262169 ACT262146:ACT262169 AMP262146:AMP262169 AWL262146:AWL262169 BGH262146:BGH262169 BQD262146:BQD262169 BZZ262146:BZZ262169 CJV262146:CJV262169 CTR262146:CTR262169 DDN262146:DDN262169 DNJ262146:DNJ262169 DXF262146:DXF262169 EHB262146:EHB262169 EQX262146:EQX262169 FAT262146:FAT262169 FKP262146:FKP262169 FUL262146:FUL262169 GEH262146:GEH262169 GOD262146:GOD262169 GXZ262146:GXZ262169 HHV262146:HHV262169 HRR262146:HRR262169 IBN262146:IBN262169 ILJ262146:ILJ262169 IVF262146:IVF262169 JFB262146:JFB262169 JOX262146:JOX262169 JYT262146:JYT262169 KIP262146:KIP262169 KSL262146:KSL262169 LCH262146:LCH262169 LMD262146:LMD262169 LVZ262146:LVZ262169 MFV262146:MFV262169 MPR262146:MPR262169 MZN262146:MZN262169 NJJ262146:NJJ262169 NTF262146:NTF262169 ODB262146:ODB262169 OMX262146:OMX262169 OWT262146:OWT262169 PGP262146:PGP262169 PQL262146:PQL262169 QAH262146:QAH262169 QKD262146:QKD262169 QTZ262146:QTZ262169 RDV262146:RDV262169 RNR262146:RNR262169 RXN262146:RXN262169 SHJ262146:SHJ262169 SRF262146:SRF262169 TBB262146:TBB262169 TKX262146:TKX262169 TUT262146:TUT262169 UEP262146:UEP262169 UOL262146:UOL262169 UYH262146:UYH262169 VID262146:VID262169 VRZ262146:VRZ262169 WBV262146:WBV262169 WLR262146:WLR262169 WVN262146:WVN262169 G327682:G327705 JB327682:JB327705 SX327682:SX327705 ACT327682:ACT327705 AMP327682:AMP327705 AWL327682:AWL327705 BGH327682:BGH327705 BQD327682:BQD327705 BZZ327682:BZZ327705 CJV327682:CJV327705 CTR327682:CTR327705 DDN327682:DDN327705 DNJ327682:DNJ327705 DXF327682:DXF327705 EHB327682:EHB327705 EQX327682:EQX327705 FAT327682:FAT327705 FKP327682:FKP327705 FUL327682:FUL327705 GEH327682:GEH327705 GOD327682:GOD327705 GXZ327682:GXZ327705 HHV327682:HHV327705 HRR327682:HRR327705 IBN327682:IBN327705 ILJ327682:ILJ327705 IVF327682:IVF327705 JFB327682:JFB327705 JOX327682:JOX327705 JYT327682:JYT327705 KIP327682:KIP327705 KSL327682:KSL327705 LCH327682:LCH327705 LMD327682:LMD327705 LVZ327682:LVZ327705 MFV327682:MFV327705 MPR327682:MPR327705 MZN327682:MZN327705 NJJ327682:NJJ327705 NTF327682:NTF327705 ODB327682:ODB327705 OMX327682:OMX327705 OWT327682:OWT327705 PGP327682:PGP327705 PQL327682:PQL327705 QAH327682:QAH327705 QKD327682:QKD327705 QTZ327682:QTZ327705 RDV327682:RDV327705 RNR327682:RNR327705 RXN327682:RXN327705 SHJ327682:SHJ327705 SRF327682:SRF327705 TBB327682:TBB327705 TKX327682:TKX327705 TUT327682:TUT327705 UEP327682:UEP327705 UOL327682:UOL327705 UYH327682:UYH327705 VID327682:VID327705 VRZ327682:VRZ327705 WBV327682:WBV327705 WLR327682:WLR327705 WVN327682:WVN327705 G393218:G393241 JB393218:JB393241 SX393218:SX393241 ACT393218:ACT393241 AMP393218:AMP393241 AWL393218:AWL393241 BGH393218:BGH393241 BQD393218:BQD393241 BZZ393218:BZZ393241 CJV393218:CJV393241 CTR393218:CTR393241 DDN393218:DDN393241 DNJ393218:DNJ393241 DXF393218:DXF393241 EHB393218:EHB393241 EQX393218:EQX393241 FAT393218:FAT393241 FKP393218:FKP393241 FUL393218:FUL393241 GEH393218:GEH393241 GOD393218:GOD393241 GXZ393218:GXZ393241 HHV393218:HHV393241 HRR393218:HRR393241 IBN393218:IBN393241 ILJ393218:ILJ393241 IVF393218:IVF393241 JFB393218:JFB393241 JOX393218:JOX393241 JYT393218:JYT393241 KIP393218:KIP393241 KSL393218:KSL393241 LCH393218:LCH393241 LMD393218:LMD393241 LVZ393218:LVZ393241 MFV393218:MFV393241 MPR393218:MPR393241 MZN393218:MZN393241 NJJ393218:NJJ393241 NTF393218:NTF393241 ODB393218:ODB393241 OMX393218:OMX393241 OWT393218:OWT393241 PGP393218:PGP393241 PQL393218:PQL393241 QAH393218:QAH393241 QKD393218:QKD393241 QTZ393218:QTZ393241 RDV393218:RDV393241 RNR393218:RNR393241 RXN393218:RXN393241 SHJ393218:SHJ393241 SRF393218:SRF393241 TBB393218:TBB393241 TKX393218:TKX393241 TUT393218:TUT393241 UEP393218:UEP393241 UOL393218:UOL393241 UYH393218:UYH393241 VID393218:VID393241 VRZ393218:VRZ393241 WBV393218:WBV393241 WLR393218:WLR393241 WVN393218:WVN393241 G458754:G458777 JB458754:JB458777 SX458754:SX458777 ACT458754:ACT458777 AMP458754:AMP458777 AWL458754:AWL458777 BGH458754:BGH458777 BQD458754:BQD458777 BZZ458754:BZZ458777 CJV458754:CJV458777 CTR458754:CTR458777 DDN458754:DDN458777 DNJ458754:DNJ458777 DXF458754:DXF458777 EHB458754:EHB458777 EQX458754:EQX458777 FAT458754:FAT458777 FKP458754:FKP458777 FUL458754:FUL458777 GEH458754:GEH458777 GOD458754:GOD458777 GXZ458754:GXZ458777 HHV458754:HHV458777 HRR458754:HRR458777 IBN458754:IBN458777 ILJ458754:ILJ458777 IVF458754:IVF458777 JFB458754:JFB458777 JOX458754:JOX458777 JYT458754:JYT458777 KIP458754:KIP458777 KSL458754:KSL458777 LCH458754:LCH458777 LMD458754:LMD458777 LVZ458754:LVZ458777 MFV458754:MFV458777 MPR458754:MPR458777 MZN458754:MZN458777 NJJ458754:NJJ458777 NTF458754:NTF458777 ODB458754:ODB458777 OMX458754:OMX458777 OWT458754:OWT458777 PGP458754:PGP458777 PQL458754:PQL458777 QAH458754:QAH458777 QKD458754:QKD458777 QTZ458754:QTZ458777 RDV458754:RDV458777 RNR458754:RNR458777 RXN458754:RXN458777 SHJ458754:SHJ458777 SRF458754:SRF458777 TBB458754:TBB458777 TKX458754:TKX458777 TUT458754:TUT458777 UEP458754:UEP458777 UOL458754:UOL458777 UYH458754:UYH458777 VID458754:VID458777 VRZ458754:VRZ458777 WBV458754:WBV458777 WLR458754:WLR458777 WVN458754:WVN458777 G524290:G524313 JB524290:JB524313 SX524290:SX524313 ACT524290:ACT524313 AMP524290:AMP524313 AWL524290:AWL524313 BGH524290:BGH524313 BQD524290:BQD524313 BZZ524290:BZZ524313 CJV524290:CJV524313 CTR524290:CTR524313 DDN524290:DDN524313 DNJ524290:DNJ524313 DXF524290:DXF524313 EHB524290:EHB524313 EQX524290:EQX524313 FAT524290:FAT524313 FKP524290:FKP524313 FUL524290:FUL524313 GEH524290:GEH524313 GOD524290:GOD524313 GXZ524290:GXZ524313 HHV524290:HHV524313 HRR524290:HRR524313 IBN524290:IBN524313 ILJ524290:ILJ524313 IVF524290:IVF524313 JFB524290:JFB524313 JOX524290:JOX524313 JYT524290:JYT524313 KIP524290:KIP524313 KSL524290:KSL524313 LCH524290:LCH524313 LMD524290:LMD524313 LVZ524290:LVZ524313 MFV524290:MFV524313 MPR524290:MPR524313 MZN524290:MZN524313 NJJ524290:NJJ524313 NTF524290:NTF524313 ODB524290:ODB524313 OMX524290:OMX524313 OWT524290:OWT524313 PGP524290:PGP524313 PQL524290:PQL524313 QAH524290:QAH524313 QKD524290:QKD524313 QTZ524290:QTZ524313 RDV524290:RDV524313 RNR524290:RNR524313 RXN524290:RXN524313 SHJ524290:SHJ524313 SRF524290:SRF524313 TBB524290:TBB524313 TKX524290:TKX524313 TUT524290:TUT524313 UEP524290:UEP524313 UOL524290:UOL524313 UYH524290:UYH524313 VID524290:VID524313 VRZ524290:VRZ524313 WBV524290:WBV524313 WLR524290:WLR524313 WVN524290:WVN524313 G589826:G589849 JB589826:JB589849 SX589826:SX589849 ACT589826:ACT589849 AMP589826:AMP589849 AWL589826:AWL589849 BGH589826:BGH589849 BQD589826:BQD589849 BZZ589826:BZZ589849 CJV589826:CJV589849 CTR589826:CTR589849 DDN589826:DDN589849 DNJ589826:DNJ589849 DXF589826:DXF589849 EHB589826:EHB589849 EQX589826:EQX589849 FAT589826:FAT589849 FKP589826:FKP589849 FUL589826:FUL589849 GEH589826:GEH589849 GOD589826:GOD589849 GXZ589826:GXZ589849 HHV589826:HHV589849 HRR589826:HRR589849 IBN589826:IBN589849 ILJ589826:ILJ589849 IVF589826:IVF589849 JFB589826:JFB589849 JOX589826:JOX589849 JYT589826:JYT589849 KIP589826:KIP589849 KSL589826:KSL589849 LCH589826:LCH589849 LMD589826:LMD589849 LVZ589826:LVZ589849 MFV589826:MFV589849 MPR589826:MPR589849 MZN589826:MZN589849 NJJ589826:NJJ589849 NTF589826:NTF589849 ODB589826:ODB589849 OMX589826:OMX589849 OWT589826:OWT589849 PGP589826:PGP589849 PQL589826:PQL589849 QAH589826:QAH589849 QKD589826:QKD589849 QTZ589826:QTZ589849 RDV589826:RDV589849 RNR589826:RNR589849 RXN589826:RXN589849 SHJ589826:SHJ589849 SRF589826:SRF589849 TBB589826:TBB589849 TKX589826:TKX589849 TUT589826:TUT589849 UEP589826:UEP589849 UOL589826:UOL589849 UYH589826:UYH589849 VID589826:VID589849 VRZ589826:VRZ589849 WBV589826:WBV589849 WLR589826:WLR589849 WVN589826:WVN589849 G655362:G655385 JB655362:JB655385 SX655362:SX655385 ACT655362:ACT655385 AMP655362:AMP655385 AWL655362:AWL655385 BGH655362:BGH655385 BQD655362:BQD655385 BZZ655362:BZZ655385 CJV655362:CJV655385 CTR655362:CTR655385 DDN655362:DDN655385 DNJ655362:DNJ655385 DXF655362:DXF655385 EHB655362:EHB655385 EQX655362:EQX655385 FAT655362:FAT655385 FKP655362:FKP655385 FUL655362:FUL655385 GEH655362:GEH655385 GOD655362:GOD655385 GXZ655362:GXZ655385 HHV655362:HHV655385 HRR655362:HRR655385 IBN655362:IBN655385 ILJ655362:ILJ655385 IVF655362:IVF655385 JFB655362:JFB655385 JOX655362:JOX655385 JYT655362:JYT655385 KIP655362:KIP655385 KSL655362:KSL655385 LCH655362:LCH655385 LMD655362:LMD655385 LVZ655362:LVZ655385 MFV655362:MFV655385 MPR655362:MPR655385 MZN655362:MZN655385 NJJ655362:NJJ655385 NTF655362:NTF655385 ODB655362:ODB655385 OMX655362:OMX655385 OWT655362:OWT655385 PGP655362:PGP655385 PQL655362:PQL655385 QAH655362:QAH655385 QKD655362:QKD655385 QTZ655362:QTZ655385 RDV655362:RDV655385 RNR655362:RNR655385 RXN655362:RXN655385 SHJ655362:SHJ655385 SRF655362:SRF655385 TBB655362:TBB655385 TKX655362:TKX655385 TUT655362:TUT655385 UEP655362:UEP655385 UOL655362:UOL655385 UYH655362:UYH655385 VID655362:VID655385 VRZ655362:VRZ655385 WBV655362:WBV655385 WLR655362:WLR655385 WVN655362:WVN655385 G720898:G720921 JB720898:JB720921 SX720898:SX720921 ACT720898:ACT720921 AMP720898:AMP720921 AWL720898:AWL720921 BGH720898:BGH720921 BQD720898:BQD720921 BZZ720898:BZZ720921 CJV720898:CJV720921 CTR720898:CTR720921 DDN720898:DDN720921 DNJ720898:DNJ720921 DXF720898:DXF720921 EHB720898:EHB720921 EQX720898:EQX720921 FAT720898:FAT720921 FKP720898:FKP720921 FUL720898:FUL720921 GEH720898:GEH720921 GOD720898:GOD720921 GXZ720898:GXZ720921 HHV720898:HHV720921 HRR720898:HRR720921 IBN720898:IBN720921 ILJ720898:ILJ720921 IVF720898:IVF720921 JFB720898:JFB720921 JOX720898:JOX720921 JYT720898:JYT720921 KIP720898:KIP720921 KSL720898:KSL720921 LCH720898:LCH720921 LMD720898:LMD720921 LVZ720898:LVZ720921 MFV720898:MFV720921 MPR720898:MPR720921 MZN720898:MZN720921 NJJ720898:NJJ720921 NTF720898:NTF720921 ODB720898:ODB720921 OMX720898:OMX720921 OWT720898:OWT720921 PGP720898:PGP720921 PQL720898:PQL720921 QAH720898:QAH720921 QKD720898:QKD720921 QTZ720898:QTZ720921 RDV720898:RDV720921 RNR720898:RNR720921 RXN720898:RXN720921 SHJ720898:SHJ720921 SRF720898:SRF720921 TBB720898:TBB720921 TKX720898:TKX720921 TUT720898:TUT720921 UEP720898:UEP720921 UOL720898:UOL720921 UYH720898:UYH720921 VID720898:VID720921 VRZ720898:VRZ720921 WBV720898:WBV720921 WLR720898:WLR720921 WVN720898:WVN720921 G786434:G786457 JB786434:JB786457 SX786434:SX786457 ACT786434:ACT786457 AMP786434:AMP786457 AWL786434:AWL786457 BGH786434:BGH786457 BQD786434:BQD786457 BZZ786434:BZZ786457 CJV786434:CJV786457 CTR786434:CTR786457 DDN786434:DDN786457 DNJ786434:DNJ786457 DXF786434:DXF786457 EHB786434:EHB786457 EQX786434:EQX786457 FAT786434:FAT786457 FKP786434:FKP786457 FUL786434:FUL786457 GEH786434:GEH786457 GOD786434:GOD786457 GXZ786434:GXZ786457 HHV786434:HHV786457 HRR786434:HRR786457 IBN786434:IBN786457 ILJ786434:ILJ786457 IVF786434:IVF786457 JFB786434:JFB786457 JOX786434:JOX786457 JYT786434:JYT786457 KIP786434:KIP786457 KSL786434:KSL786457 LCH786434:LCH786457 LMD786434:LMD786457 LVZ786434:LVZ786457 MFV786434:MFV786457 MPR786434:MPR786457 MZN786434:MZN786457 NJJ786434:NJJ786457 NTF786434:NTF786457 ODB786434:ODB786457 OMX786434:OMX786457 OWT786434:OWT786457 PGP786434:PGP786457 PQL786434:PQL786457 QAH786434:QAH786457 QKD786434:QKD786457 QTZ786434:QTZ786457 RDV786434:RDV786457 RNR786434:RNR786457 RXN786434:RXN786457 SHJ786434:SHJ786457 SRF786434:SRF786457 TBB786434:TBB786457 TKX786434:TKX786457 TUT786434:TUT786457 UEP786434:UEP786457 UOL786434:UOL786457 UYH786434:UYH786457 VID786434:VID786457 VRZ786434:VRZ786457 WBV786434:WBV786457 WLR786434:WLR786457 WVN786434:WVN786457 G851970:G851993 JB851970:JB851993 SX851970:SX851993 ACT851970:ACT851993 AMP851970:AMP851993 AWL851970:AWL851993 BGH851970:BGH851993 BQD851970:BQD851993 BZZ851970:BZZ851993 CJV851970:CJV851993 CTR851970:CTR851993 DDN851970:DDN851993 DNJ851970:DNJ851993 DXF851970:DXF851993 EHB851970:EHB851993 EQX851970:EQX851993 FAT851970:FAT851993 FKP851970:FKP851993 FUL851970:FUL851993 GEH851970:GEH851993 GOD851970:GOD851993 GXZ851970:GXZ851993 HHV851970:HHV851993 HRR851970:HRR851993 IBN851970:IBN851993 ILJ851970:ILJ851993 IVF851970:IVF851993 JFB851970:JFB851993 JOX851970:JOX851993 JYT851970:JYT851993 KIP851970:KIP851993 KSL851970:KSL851993 LCH851970:LCH851993 LMD851970:LMD851993 LVZ851970:LVZ851993 MFV851970:MFV851993 MPR851970:MPR851993 MZN851970:MZN851993 NJJ851970:NJJ851993 NTF851970:NTF851993 ODB851970:ODB851993 OMX851970:OMX851993 OWT851970:OWT851993 PGP851970:PGP851993 PQL851970:PQL851993 QAH851970:QAH851993 QKD851970:QKD851993 QTZ851970:QTZ851993 RDV851970:RDV851993 RNR851970:RNR851993 RXN851970:RXN851993 SHJ851970:SHJ851993 SRF851970:SRF851993 TBB851970:TBB851993 TKX851970:TKX851993 TUT851970:TUT851993 UEP851970:UEP851993 UOL851970:UOL851993 UYH851970:UYH851993 VID851970:VID851993 VRZ851970:VRZ851993 WBV851970:WBV851993 WLR851970:WLR851993 WVN851970:WVN851993 G917506:G917529 JB917506:JB917529 SX917506:SX917529 ACT917506:ACT917529 AMP917506:AMP917529 AWL917506:AWL917529 BGH917506:BGH917529 BQD917506:BQD917529 BZZ917506:BZZ917529 CJV917506:CJV917529 CTR917506:CTR917529 DDN917506:DDN917529 DNJ917506:DNJ917529 DXF917506:DXF917529 EHB917506:EHB917529 EQX917506:EQX917529 FAT917506:FAT917529 FKP917506:FKP917529 FUL917506:FUL917529 GEH917506:GEH917529 GOD917506:GOD917529 GXZ917506:GXZ917529 HHV917506:HHV917529 HRR917506:HRR917529 IBN917506:IBN917529 ILJ917506:ILJ917529 IVF917506:IVF917529 JFB917506:JFB917529 JOX917506:JOX917529 JYT917506:JYT917529 KIP917506:KIP917529 KSL917506:KSL917529 LCH917506:LCH917529 LMD917506:LMD917529 LVZ917506:LVZ917529 MFV917506:MFV917529 MPR917506:MPR917529 MZN917506:MZN917529 NJJ917506:NJJ917529 NTF917506:NTF917529 ODB917506:ODB917529 OMX917506:OMX917529 OWT917506:OWT917529 PGP917506:PGP917529 PQL917506:PQL917529 QAH917506:QAH917529 QKD917506:QKD917529 QTZ917506:QTZ917529 RDV917506:RDV917529 RNR917506:RNR917529 RXN917506:RXN917529 SHJ917506:SHJ917529 SRF917506:SRF917529 TBB917506:TBB917529 TKX917506:TKX917529 TUT917506:TUT917529 UEP917506:UEP917529 UOL917506:UOL917529 UYH917506:UYH917529 VID917506:VID917529 VRZ917506:VRZ917529 WBV917506:WBV917529 WLR917506:WLR917529 WVN917506:WVN917529 G983042:G983065 JB983042:JB983065 SX983042:SX983065 ACT983042:ACT983065 AMP983042:AMP983065 AWL983042:AWL983065 BGH983042:BGH983065 BQD983042:BQD983065 BZZ983042:BZZ983065 CJV983042:CJV983065 CTR983042:CTR983065 DDN983042:DDN983065 DNJ983042:DNJ983065 DXF983042:DXF983065 EHB983042:EHB983065 EQX983042:EQX983065 FAT983042:FAT983065 FKP983042:FKP983065 FUL983042:FUL983065 GEH983042:GEH983065 GOD983042:GOD983065 GXZ983042:GXZ983065 HHV983042:HHV983065 HRR983042:HRR983065 IBN983042:IBN983065 ILJ983042:ILJ983065 IVF983042:IVF983065 JFB983042:JFB983065 JOX983042:JOX983065 JYT983042:JYT983065 KIP983042:KIP983065 KSL983042:KSL983065 LCH983042:LCH983065 LMD983042:LMD983065 LVZ983042:LVZ983065 MFV983042:MFV983065 MPR983042:MPR983065 MZN983042:MZN983065 NJJ983042:NJJ983065 NTF983042:NTF983065 ODB983042:ODB983065 OMX983042:OMX983065 OWT983042:OWT983065 PGP983042:PGP983065 PQL983042:PQL983065 QAH983042:QAH983065 QKD983042:QKD983065 QTZ983042:QTZ983065 RDV983042:RDV983065 RNR983042:RNR983065 RXN983042:RXN983065 SHJ983042:SHJ983065 SRF983042:SRF983065 TBB983042:TBB983065 TKX983042:TKX983065 TUT983042:TUT983065 UEP983042:UEP983065 UOL983042:UOL983065 UYH983042:UYH983065 VID983042:VID983065 VRZ983042:VRZ983065 WBV983042:WBV983065 WLR983042:WLR983065 WVN983042:WVN983065 C9:C25 IX9:IX25 ST9:ST25 ACP9:ACP25 AML9:AML25 AWH9:AWH25 BGD9:BGD25 BPZ9:BPZ25 BZV9:BZV25 CJR9:CJR25 CTN9:CTN25 DDJ9:DDJ25 DNF9:DNF25 DXB9:DXB25 EGX9:EGX25 EQT9:EQT25 FAP9:FAP25 FKL9:FKL25 FUH9:FUH25 GED9:GED25 GNZ9:GNZ25 GXV9:GXV25 HHR9:HHR25 HRN9:HRN25 IBJ9:IBJ25 ILF9:ILF25 IVB9:IVB25 JEX9:JEX25 JOT9:JOT25 JYP9:JYP25 KIL9:KIL25 KSH9:KSH25 LCD9:LCD25 LLZ9:LLZ25 LVV9:LVV25 MFR9:MFR25 MPN9:MPN25 MZJ9:MZJ25 NJF9:NJF25 NTB9:NTB25 OCX9:OCX25 OMT9:OMT25 OWP9:OWP25 PGL9:PGL25 PQH9:PQH25 QAD9:QAD25 QJZ9:QJZ25 QTV9:QTV25 RDR9:RDR25 RNN9:RNN25 RXJ9:RXJ25 SHF9:SHF25 SRB9:SRB25 TAX9:TAX25 TKT9:TKT25 TUP9:TUP25 UEL9:UEL25 UOH9:UOH25 UYD9:UYD25 VHZ9:VHZ25 VRV9:VRV25 WBR9:WBR25 WLN9:WLN25 WVJ9:WVJ25 C65538:C65554 IX65538:IX65554 ST65538:ST65554 ACP65538:ACP65554 AML65538:AML65554 AWH65538:AWH65554 BGD65538:BGD65554 BPZ65538:BPZ65554 BZV65538:BZV65554 CJR65538:CJR65554 CTN65538:CTN65554 DDJ65538:DDJ65554 DNF65538:DNF65554 DXB65538:DXB65554 EGX65538:EGX65554 EQT65538:EQT65554 FAP65538:FAP65554 FKL65538:FKL65554 FUH65538:FUH65554 GED65538:GED65554 GNZ65538:GNZ65554 GXV65538:GXV65554 HHR65538:HHR65554 HRN65538:HRN65554 IBJ65538:IBJ65554 ILF65538:ILF65554 IVB65538:IVB65554 JEX65538:JEX65554 JOT65538:JOT65554 JYP65538:JYP65554 KIL65538:KIL65554 KSH65538:KSH65554 LCD65538:LCD65554 LLZ65538:LLZ65554 LVV65538:LVV65554 MFR65538:MFR65554 MPN65538:MPN65554 MZJ65538:MZJ65554 NJF65538:NJF65554 NTB65538:NTB65554 OCX65538:OCX65554 OMT65538:OMT65554 OWP65538:OWP65554 PGL65538:PGL65554 PQH65538:PQH65554 QAD65538:QAD65554 QJZ65538:QJZ65554 QTV65538:QTV65554 RDR65538:RDR65554 RNN65538:RNN65554 RXJ65538:RXJ65554 SHF65538:SHF65554 SRB65538:SRB65554 TAX65538:TAX65554 TKT65538:TKT65554 TUP65538:TUP65554 UEL65538:UEL65554 UOH65538:UOH65554 UYD65538:UYD65554 VHZ65538:VHZ65554 VRV65538:VRV65554 WBR65538:WBR65554 WLN65538:WLN65554 WVJ65538:WVJ65554 C131074:C131090 IX131074:IX131090 ST131074:ST131090 ACP131074:ACP131090 AML131074:AML131090 AWH131074:AWH131090 BGD131074:BGD131090 BPZ131074:BPZ131090 BZV131074:BZV131090 CJR131074:CJR131090 CTN131074:CTN131090 DDJ131074:DDJ131090 DNF131074:DNF131090 DXB131074:DXB131090 EGX131074:EGX131090 EQT131074:EQT131090 FAP131074:FAP131090 FKL131074:FKL131090 FUH131074:FUH131090 GED131074:GED131090 GNZ131074:GNZ131090 GXV131074:GXV131090 HHR131074:HHR131090 HRN131074:HRN131090 IBJ131074:IBJ131090 ILF131074:ILF131090 IVB131074:IVB131090 JEX131074:JEX131090 JOT131074:JOT131090 JYP131074:JYP131090 KIL131074:KIL131090 KSH131074:KSH131090 LCD131074:LCD131090 LLZ131074:LLZ131090 LVV131074:LVV131090 MFR131074:MFR131090 MPN131074:MPN131090 MZJ131074:MZJ131090 NJF131074:NJF131090 NTB131074:NTB131090 OCX131074:OCX131090 OMT131074:OMT131090 OWP131074:OWP131090 PGL131074:PGL131090 PQH131074:PQH131090 QAD131074:QAD131090 QJZ131074:QJZ131090 QTV131074:QTV131090 RDR131074:RDR131090 RNN131074:RNN131090 RXJ131074:RXJ131090 SHF131074:SHF131090 SRB131074:SRB131090 TAX131074:TAX131090 TKT131074:TKT131090 TUP131074:TUP131090 UEL131074:UEL131090 UOH131074:UOH131090 UYD131074:UYD131090 VHZ131074:VHZ131090 VRV131074:VRV131090 WBR131074:WBR131090 WLN131074:WLN131090 WVJ131074:WVJ131090 C196610:C196626 IX196610:IX196626 ST196610:ST196626 ACP196610:ACP196626 AML196610:AML196626 AWH196610:AWH196626 BGD196610:BGD196626 BPZ196610:BPZ196626 BZV196610:BZV196626 CJR196610:CJR196626 CTN196610:CTN196626 DDJ196610:DDJ196626 DNF196610:DNF196626 DXB196610:DXB196626 EGX196610:EGX196626 EQT196610:EQT196626 FAP196610:FAP196626 FKL196610:FKL196626 FUH196610:FUH196626 GED196610:GED196626 GNZ196610:GNZ196626 GXV196610:GXV196626 HHR196610:HHR196626 HRN196610:HRN196626 IBJ196610:IBJ196626 ILF196610:ILF196626 IVB196610:IVB196626 JEX196610:JEX196626 JOT196610:JOT196626 JYP196610:JYP196626 KIL196610:KIL196626 KSH196610:KSH196626 LCD196610:LCD196626 LLZ196610:LLZ196626 LVV196610:LVV196626 MFR196610:MFR196626 MPN196610:MPN196626 MZJ196610:MZJ196626 NJF196610:NJF196626 NTB196610:NTB196626 OCX196610:OCX196626 OMT196610:OMT196626 OWP196610:OWP196626 PGL196610:PGL196626 PQH196610:PQH196626 QAD196610:QAD196626 QJZ196610:QJZ196626 QTV196610:QTV196626 RDR196610:RDR196626 RNN196610:RNN196626 RXJ196610:RXJ196626 SHF196610:SHF196626 SRB196610:SRB196626 TAX196610:TAX196626 TKT196610:TKT196626 TUP196610:TUP196626 UEL196610:UEL196626 UOH196610:UOH196626 UYD196610:UYD196626 VHZ196610:VHZ196626 VRV196610:VRV196626 WBR196610:WBR196626 WLN196610:WLN196626 WVJ196610:WVJ196626 C262146:C262162 IX262146:IX262162 ST262146:ST262162 ACP262146:ACP262162 AML262146:AML262162 AWH262146:AWH262162 BGD262146:BGD262162 BPZ262146:BPZ262162 BZV262146:BZV262162 CJR262146:CJR262162 CTN262146:CTN262162 DDJ262146:DDJ262162 DNF262146:DNF262162 DXB262146:DXB262162 EGX262146:EGX262162 EQT262146:EQT262162 FAP262146:FAP262162 FKL262146:FKL262162 FUH262146:FUH262162 GED262146:GED262162 GNZ262146:GNZ262162 GXV262146:GXV262162 HHR262146:HHR262162 HRN262146:HRN262162 IBJ262146:IBJ262162 ILF262146:ILF262162 IVB262146:IVB262162 JEX262146:JEX262162 JOT262146:JOT262162 JYP262146:JYP262162 KIL262146:KIL262162 KSH262146:KSH262162 LCD262146:LCD262162 LLZ262146:LLZ262162 LVV262146:LVV262162 MFR262146:MFR262162 MPN262146:MPN262162 MZJ262146:MZJ262162 NJF262146:NJF262162 NTB262146:NTB262162 OCX262146:OCX262162 OMT262146:OMT262162 OWP262146:OWP262162 PGL262146:PGL262162 PQH262146:PQH262162 QAD262146:QAD262162 QJZ262146:QJZ262162 QTV262146:QTV262162 RDR262146:RDR262162 RNN262146:RNN262162 RXJ262146:RXJ262162 SHF262146:SHF262162 SRB262146:SRB262162 TAX262146:TAX262162 TKT262146:TKT262162 TUP262146:TUP262162 UEL262146:UEL262162 UOH262146:UOH262162 UYD262146:UYD262162 VHZ262146:VHZ262162 VRV262146:VRV262162 WBR262146:WBR262162 WLN262146:WLN262162 WVJ262146:WVJ262162 C327682:C327698 IX327682:IX327698 ST327682:ST327698 ACP327682:ACP327698 AML327682:AML327698 AWH327682:AWH327698 BGD327682:BGD327698 BPZ327682:BPZ327698 BZV327682:BZV327698 CJR327682:CJR327698 CTN327682:CTN327698 DDJ327682:DDJ327698 DNF327682:DNF327698 DXB327682:DXB327698 EGX327682:EGX327698 EQT327682:EQT327698 FAP327682:FAP327698 FKL327682:FKL327698 FUH327682:FUH327698 GED327682:GED327698 GNZ327682:GNZ327698 GXV327682:GXV327698 HHR327682:HHR327698 HRN327682:HRN327698 IBJ327682:IBJ327698 ILF327682:ILF327698 IVB327682:IVB327698 JEX327682:JEX327698 JOT327682:JOT327698 JYP327682:JYP327698 KIL327682:KIL327698 KSH327682:KSH327698 LCD327682:LCD327698 LLZ327682:LLZ327698 LVV327682:LVV327698 MFR327682:MFR327698 MPN327682:MPN327698 MZJ327682:MZJ327698 NJF327682:NJF327698 NTB327682:NTB327698 OCX327682:OCX327698 OMT327682:OMT327698 OWP327682:OWP327698 PGL327682:PGL327698 PQH327682:PQH327698 QAD327682:QAD327698 QJZ327682:QJZ327698 QTV327682:QTV327698 RDR327682:RDR327698 RNN327682:RNN327698 RXJ327682:RXJ327698 SHF327682:SHF327698 SRB327682:SRB327698 TAX327682:TAX327698 TKT327682:TKT327698 TUP327682:TUP327698 UEL327682:UEL327698 UOH327682:UOH327698 UYD327682:UYD327698 VHZ327682:VHZ327698 VRV327682:VRV327698 WBR327682:WBR327698 WLN327682:WLN327698 WVJ327682:WVJ327698 C393218:C393234 IX393218:IX393234 ST393218:ST393234 ACP393218:ACP393234 AML393218:AML393234 AWH393218:AWH393234 BGD393218:BGD393234 BPZ393218:BPZ393234 BZV393218:BZV393234 CJR393218:CJR393234 CTN393218:CTN393234 DDJ393218:DDJ393234 DNF393218:DNF393234 DXB393218:DXB393234 EGX393218:EGX393234 EQT393218:EQT393234 FAP393218:FAP393234 FKL393218:FKL393234 FUH393218:FUH393234 GED393218:GED393234 GNZ393218:GNZ393234 GXV393218:GXV393234 HHR393218:HHR393234 HRN393218:HRN393234 IBJ393218:IBJ393234 ILF393218:ILF393234 IVB393218:IVB393234 JEX393218:JEX393234 JOT393218:JOT393234 JYP393218:JYP393234 KIL393218:KIL393234 KSH393218:KSH393234 LCD393218:LCD393234 LLZ393218:LLZ393234 LVV393218:LVV393234 MFR393218:MFR393234 MPN393218:MPN393234 MZJ393218:MZJ393234 NJF393218:NJF393234 NTB393218:NTB393234 OCX393218:OCX393234 OMT393218:OMT393234 OWP393218:OWP393234 PGL393218:PGL393234 PQH393218:PQH393234 QAD393218:QAD393234 QJZ393218:QJZ393234 QTV393218:QTV393234 RDR393218:RDR393234 RNN393218:RNN393234 RXJ393218:RXJ393234 SHF393218:SHF393234 SRB393218:SRB393234 TAX393218:TAX393234 TKT393218:TKT393234 TUP393218:TUP393234 UEL393218:UEL393234 UOH393218:UOH393234 UYD393218:UYD393234 VHZ393218:VHZ393234 VRV393218:VRV393234 WBR393218:WBR393234 WLN393218:WLN393234 WVJ393218:WVJ393234 C458754:C458770 IX458754:IX458770 ST458754:ST458770 ACP458754:ACP458770 AML458754:AML458770 AWH458754:AWH458770 BGD458754:BGD458770 BPZ458754:BPZ458770 BZV458754:BZV458770 CJR458754:CJR458770 CTN458754:CTN458770 DDJ458754:DDJ458770 DNF458754:DNF458770 DXB458754:DXB458770 EGX458754:EGX458770 EQT458754:EQT458770 FAP458754:FAP458770 FKL458754:FKL458770 FUH458754:FUH458770 GED458754:GED458770 GNZ458754:GNZ458770 GXV458754:GXV458770 HHR458754:HHR458770 HRN458754:HRN458770 IBJ458754:IBJ458770 ILF458754:ILF458770 IVB458754:IVB458770 JEX458754:JEX458770 JOT458754:JOT458770 JYP458754:JYP458770 KIL458754:KIL458770 KSH458754:KSH458770 LCD458754:LCD458770 LLZ458754:LLZ458770 LVV458754:LVV458770 MFR458754:MFR458770 MPN458754:MPN458770 MZJ458754:MZJ458770 NJF458754:NJF458770 NTB458754:NTB458770 OCX458754:OCX458770 OMT458754:OMT458770 OWP458754:OWP458770 PGL458754:PGL458770 PQH458754:PQH458770 QAD458754:QAD458770 QJZ458754:QJZ458770 QTV458754:QTV458770 RDR458754:RDR458770 RNN458754:RNN458770 RXJ458754:RXJ458770 SHF458754:SHF458770 SRB458754:SRB458770 TAX458754:TAX458770 TKT458754:TKT458770 TUP458754:TUP458770 UEL458754:UEL458770 UOH458754:UOH458770 UYD458754:UYD458770 VHZ458754:VHZ458770 VRV458754:VRV458770 WBR458754:WBR458770 WLN458754:WLN458770 WVJ458754:WVJ458770 C524290:C524306 IX524290:IX524306 ST524290:ST524306 ACP524290:ACP524306 AML524290:AML524306 AWH524290:AWH524306 BGD524290:BGD524306 BPZ524290:BPZ524306 BZV524290:BZV524306 CJR524290:CJR524306 CTN524290:CTN524306 DDJ524290:DDJ524306 DNF524290:DNF524306 DXB524290:DXB524306 EGX524290:EGX524306 EQT524290:EQT524306 FAP524290:FAP524306 FKL524290:FKL524306 FUH524290:FUH524306 GED524290:GED524306 GNZ524290:GNZ524306 GXV524290:GXV524306 HHR524290:HHR524306 HRN524290:HRN524306 IBJ524290:IBJ524306 ILF524290:ILF524306 IVB524290:IVB524306 JEX524290:JEX524306 JOT524290:JOT524306 JYP524290:JYP524306 KIL524290:KIL524306 KSH524290:KSH524306 LCD524290:LCD524306 LLZ524290:LLZ524306 LVV524290:LVV524306 MFR524290:MFR524306 MPN524290:MPN524306 MZJ524290:MZJ524306 NJF524290:NJF524306 NTB524290:NTB524306 OCX524290:OCX524306 OMT524290:OMT524306 OWP524290:OWP524306 PGL524290:PGL524306 PQH524290:PQH524306 QAD524290:QAD524306 QJZ524290:QJZ524306 QTV524290:QTV524306 RDR524290:RDR524306 RNN524290:RNN524306 RXJ524290:RXJ524306 SHF524290:SHF524306 SRB524290:SRB524306 TAX524290:TAX524306 TKT524290:TKT524306 TUP524290:TUP524306 UEL524290:UEL524306 UOH524290:UOH524306 UYD524290:UYD524306 VHZ524290:VHZ524306 VRV524290:VRV524306 WBR524290:WBR524306 WLN524290:WLN524306 WVJ524290:WVJ524306 C589826:C589842 IX589826:IX589842 ST589826:ST589842 ACP589826:ACP589842 AML589826:AML589842 AWH589826:AWH589842 BGD589826:BGD589842 BPZ589826:BPZ589842 BZV589826:BZV589842 CJR589826:CJR589842 CTN589826:CTN589842 DDJ589826:DDJ589842 DNF589826:DNF589842 DXB589826:DXB589842 EGX589826:EGX589842 EQT589826:EQT589842 FAP589826:FAP589842 FKL589826:FKL589842 FUH589826:FUH589842 GED589826:GED589842 GNZ589826:GNZ589842 GXV589826:GXV589842 HHR589826:HHR589842 HRN589826:HRN589842 IBJ589826:IBJ589842 ILF589826:ILF589842 IVB589826:IVB589842 JEX589826:JEX589842 JOT589826:JOT589842 JYP589826:JYP589842 KIL589826:KIL589842 KSH589826:KSH589842 LCD589826:LCD589842 LLZ589826:LLZ589842 LVV589826:LVV589842 MFR589826:MFR589842 MPN589826:MPN589842 MZJ589826:MZJ589842 NJF589826:NJF589842 NTB589826:NTB589842 OCX589826:OCX589842 OMT589826:OMT589842 OWP589826:OWP589842 PGL589826:PGL589842 PQH589826:PQH589842 QAD589826:QAD589842 QJZ589826:QJZ589842 QTV589826:QTV589842 RDR589826:RDR589842 RNN589826:RNN589842 RXJ589826:RXJ589842 SHF589826:SHF589842 SRB589826:SRB589842 TAX589826:TAX589842 TKT589826:TKT589842 TUP589826:TUP589842 UEL589826:UEL589842 UOH589826:UOH589842 UYD589826:UYD589842 VHZ589826:VHZ589842 VRV589826:VRV589842 WBR589826:WBR589842 WLN589826:WLN589842 WVJ589826:WVJ589842 C655362:C655378 IX655362:IX655378 ST655362:ST655378 ACP655362:ACP655378 AML655362:AML655378 AWH655362:AWH655378 BGD655362:BGD655378 BPZ655362:BPZ655378 BZV655362:BZV655378 CJR655362:CJR655378 CTN655362:CTN655378 DDJ655362:DDJ655378 DNF655362:DNF655378 DXB655362:DXB655378 EGX655362:EGX655378 EQT655362:EQT655378 FAP655362:FAP655378 FKL655362:FKL655378 FUH655362:FUH655378 GED655362:GED655378 GNZ655362:GNZ655378 GXV655362:GXV655378 HHR655362:HHR655378 HRN655362:HRN655378 IBJ655362:IBJ655378 ILF655362:ILF655378 IVB655362:IVB655378 JEX655362:JEX655378 JOT655362:JOT655378 JYP655362:JYP655378 KIL655362:KIL655378 KSH655362:KSH655378 LCD655362:LCD655378 LLZ655362:LLZ655378 LVV655362:LVV655378 MFR655362:MFR655378 MPN655362:MPN655378 MZJ655362:MZJ655378 NJF655362:NJF655378 NTB655362:NTB655378 OCX655362:OCX655378 OMT655362:OMT655378 OWP655362:OWP655378 PGL655362:PGL655378 PQH655362:PQH655378 QAD655362:QAD655378 QJZ655362:QJZ655378 QTV655362:QTV655378 RDR655362:RDR655378 RNN655362:RNN655378 RXJ655362:RXJ655378 SHF655362:SHF655378 SRB655362:SRB655378 TAX655362:TAX655378 TKT655362:TKT655378 TUP655362:TUP655378 UEL655362:UEL655378 UOH655362:UOH655378 UYD655362:UYD655378 VHZ655362:VHZ655378 VRV655362:VRV655378 WBR655362:WBR655378 WLN655362:WLN655378 WVJ655362:WVJ655378 C720898:C720914 IX720898:IX720914 ST720898:ST720914 ACP720898:ACP720914 AML720898:AML720914 AWH720898:AWH720914 BGD720898:BGD720914 BPZ720898:BPZ720914 BZV720898:BZV720914 CJR720898:CJR720914 CTN720898:CTN720914 DDJ720898:DDJ720914 DNF720898:DNF720914 DXB720898:DXB720914 EGX720898:EGX720914 EQT720898:EQT720914 FAP720898:FAP720914 FKL720898:FKL720914 FUH720898:FUH720914 GED720898:GED720914 GNZ720898:GNZ720914 GXV720898:GXV720914 HHR720898:HHR720914 HRN720898:HRN720914 IBJ720898:IBJ720914 ILF720898:ILF720914 IVB720898:IVB720914 JEX720898:JEX720914 JOT720898:JOT720914 JYP720898:JYP720914 KIL720898:KIL720914 KSH720898:KSH720914 LCD720898:LCD720914 LLZ720898:LLZ720914 LVV720898:LVV720914 MFR720898:MFR720914 MPN720898:MPN720914 MZJ720898:MZJ720914 NJF720898:NJF720914 NTB720898:NTB720914 OCX720898:OCX720914 OMT720898:OMT720914 OWP720898:OWP720914 PGL720898:PGL720914 PQH720898:PQH720914 QAD720898:QAD720914 QJZ720898:QJZ720914 QTV720898:QTV720914 RDR720898:RDR720914 RNN720898:RNN720914 RXJ720898:RXJ720914 SHF720898:SHF720914 SRB720898:SRB720914 TAX720898:TAX720914 TKT720898:TKT720914 TUP720898:TUP720914 UEL720898:UEL720914 UOH720898:UOH720914 UYD720898:UYD720914 VHZ720898:VHZ720914 VRV720898:VRV720914 WBR720898:WBR720914 WLN720898:WLN720914 WVJ720898:WVJ720914 C786434:C786450 IX786434:IX786450 ST786434:ST786450 ACP786434:ACP786450 AML786434:AML786450 AWH786434:AWH786450 BGD786434:BGD786450 BPZ786434:BPZ786450 BZV786434:BZV786450 CJR786434:CJR786450 CTN786434:CTN786450 DDJ786434:DDJ786450 DNF786434:DNF786450 DXB786434:DXB786450 EGX786434:EGX786450 EQT786434:EQT786450 FAP786434:FAP786450 FKL786434:FKL786450 FUH786434:FUH786450 GED786434:GED786450 GNZ786434:GNZ786450 GXV786434:GXV786450 HHR786434:HHR786450 HRN786434:HRN786450 IBJ786434:IBJ786450 ILF786434:ILF786450 IVB786434:IVB786450 JEX786434:JEX786450 JOT786434:JOT786450 JYP786434:JYP786450 KIL786434:KIL786450 KSH786434:KSH786450 LCD786434:LCD786450 LLZ786434:LLZ786450 LVV786434:LVV786450 MFR786434:MFR786450 MPN786434:MPN786450 MZJ786434:MZJ786450 NJF786434:NJF786450 NTB786434:NTB786450 OCX786434:OCX786450 OMT786434:OMT786450 OWP786434:OWP786450 PGL786434:PGL786450 PQH786434:PQH786450 QAD786434:QAD786450 QJZ786434:QJZ786450 QTV786434:QTV786450 RDR786434:RDR786450 RNN786434:RNN786450 RXJ786434:RXJ786450 SHF786434:SHF786450 SRB786434:SRB786450 TAX786434:TAX786450 TKT786434:TKT786450 TUP786434:TUP786450 UEL786434:UEL786450 UOH786434:UOH786450 UYD786434:UYD786450 VHZ786434:VHZ786450 VRV786434:VRV786450 WBR786434:WBR786450 WLN786434:WLN786450 WVJ786434:WVJ786450 C851970:C851986 IX851970:IX851986 ST851970:ST851986 ACP851970:ACP851986 AML851970:AML851986 AWH851970:AWH851986 BGD851970:BGD851986 BPZ851970:BPZ851986 BZV851970:BZV851986 CJR851970:CJR851986 CTN851970:CTN851986 DDJ851970:DDJ851986 DNF851970:DNF851986 DXB851970:DXB851986 EGX851970:EGX851986 EQT851970:EQT851986 FAP851970:FAP851986 FKL851970:FKL851986 FUH851970:FUH851986 GED851970:GED851986 GNZ851970:GNZ851986 GXV851970:GXV851986 HHR851970:HHR851986 HRN851970:HRN851986 IBJ851970:IBJ851986 ILF851970:ILF851986 IVB851970:IVB851986 JEX851970:JEX851986 JOT851970:JOT851986 JYP851970:JYP851986 KIL851970:KIL851986 KSH851970:KSH851986 LCD851970:LCD851986 LLZ851970:LLZ851986 LVV851970:LVV851986 MFR851970:MFR851986 MPN851970:MPN851986 MZJ851970:MZJ851986 NJF851970:NJF851986 NTB851970:NTB851986 OCX851970:OCX851986 OMT851970:OMT851986 OWP851970:OWP851986 PGL851970:PGL851986 PQH851970:PQH851986 QAD851970:QAD851986 QJZ851970:QJZ851986 QTV851970:QTV851986 RDR851970:RDR851986 RNN851970:RNN851986 RXJ851970:RXJ851986 SHF851970:SHF851986 SRB851970:SRB851986 TAX851970:TAX851986 TKT851970:TKT851986 TUP851970:TUP851986 UEL851970:UEL851986 UOH851970:UOH851986 UYD851970:UYD851986 VHZ851970:VHZ851986 VRV851970:VRV851986 WBR851970:WBR851986 WLN851970:WLN851986 WVJ851970:WVJ851986 C917506:C917522 IX917506:IX917522 ST917506:ST917522 ACP917506:ACP917522 AML917506:AML917522 AWH917506:AWH917522 BGD917506:BGD917522 BPZ917506:BPZ917522 BZV917506:BZV917522 CJR917506:CJR917522 CTN917506:CTN917522 DDJ917506:DDJ917522 DNF917506:DNF917522 DXB917506:DXB917522 EGX917506:EGX917522 EQT917506:EQT917522 FAP917506:FAP917522 FKL917506:FKL917522 FUH917506:FUH917522 GED917506:GED917522 GNZ917506:GNZ917522 GXV917506:GXV917522 HHR917506:HHR917522 HRN917506:HRN917522 IBJ917506:IBJ917522 ILF917506:ILF917522 IVB917506:IVB917522 JEX917506:JEX917522 JOT917506:JOT917522 JYP917506:JYP917522 KIL917506:KIL917522 KSH917506:KSH917522 LCD917506:LCD917522 LLZ917506:LLZ917522 LVV917506:LVV917522 MFR917506:MFR917522 MPN917506:MPN917522 MZJ917506:MZJ917522 NJF917506:NJF917522 NTB917506:NTB917522 OCX917506:OCX917522 OMT917506:OMT917522 OWP917506:OWP917522 PGL917506:PGL917522 PQH917506:PQH917522 QAD917506:QAD917522 QJZ917506:QJZ917522 QTV917506:QTV917522 RDR917506:RDR917522 RNN917506:RNN917522 RXJ917506:RXJ917522 SHF917506:SHF917522 SRB917506:SRB917522 TAX917506:TAX917522 TKT917506:TKT917522 TUP917506:TUP917522 UEL917506:UEL917522 UOH917506:UOH917522 UYD917506:UYD917522 VHZ917506:VHZ917522 VRV917506:VRV917522 WBR917506:WBR917522 WLN917506:WLN917522 WVJ917506:WVJ917522 C983042:C983058 IX983042:IX983058 ST983042:ST983058 ACP983042:ACP983058 AML983042:AML983058 AWH983042:AWH983058 BGD983042:BGD983058 BPZ983042:BPZ983058 BZV983042:BZV983058 CJR983042:CJR983058 CTN983042:CTN983058 DDJ983042:DDJ983058 DNF983042:DNF983058 DXB983042:DXB983058 EGX983042:EGX983058 EQT983042:EQT983058 FAP983042:FAP983058 FKL983042:FKL983058 FUH983042:FUH983058 GED983042:GED983058 GNZ983042:GNZ983058 GXV983042:GXV983058 HHR983042:HHR983058 HRN983042:HRN983058 IBJ983042:IBJ983058 ILF983042:ILF983058 IVB983042:IVB983058 JEX983042:JEX983058 JOT983042:JOT983058 JYP983042:JYP983058 KIL983042:KIL983058 KSH983042:KSH983058 LCD983042:LCD983058 LLZ983042:LLZ983058 LVV983042:LVV983058 MFR983042:MFR983058 MPN983042:MPN983058 MZJ983042:MZJ983058 NJF983042:NJF983058 NTB983042:NTB983058 OCX983042:OCX983058 OMT983042:OMT983058 OWP983042:OWP983058 PGL983042:PGL983058 PQH983042:PQH983058 QAD983042:QAD983058 QJZ983042:QJZ983058 QTV983042:QTV983058 RDR983042:RDR983058 RNN983042:RNN983058 RXJ983042:RXJ983058 SHF983042:SHF983058 SRB983042:SRB983058 TAX983042:TAX983058 TKT983042:TKT983058 TUP983042:TUP983058 UEL983042:UEL983058 UOH983042:UOH983058 UYD983042:UYD983058 VHZ983042:VHZ983058 VRV983042:VRV983058 WBR983042:WBR983058 WLN983042:WLN983058 WVJ983042:WVJ983058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C65:C70 IX65:IX70 ST65:ST70 ACP65:ACP70 AML65:AML70 AWH65:AWH70 BGD65:BGD70 BPZ65:BPZ70 BZV65:BZV70 CJR65:CJR70 CTN65:CTN70 DDJ65:DDJ70 DNF65:DNF70 DXB65:DXB70 EGX65:EGX70 EQT65:EQT70 FAP65:FAP70 FKL65:FKL70 FUH65:FUH70 GED65:GED70 GNZ65:GNZ70 GXV65:GXV70 HHR65:HHR70 HRN65:HRN70 IBJ65:IBJ70 ILF65:ILF70 IVB65:IVB70 JEX65:JEX70 JOT65:JOT70 JYP65:JYP70 KIL65:KIL70 KSH65:KSH70 LCD65:LCD70 LLZ65:LLZ70 LVV65:LVV70 MFR65:MFR70 MPN65:MPN70 MZJ65:MZJ70 NJF65:NJF70 NTB65:NTB70 OCX65:OCX70 OMT65:OMT70 OWP65:OWP70 PGL65:PGL70 PQH65:PQH70 QAD65:QAD70 QJZ65:QJZ70 QTV65:QTV70 RDR65:RDR70 RNN65:RNN70 RXJ65:RXJ70 SHF65:SHF70 SRB65:SRB70 TAX65:TAX70 TKT65:TKT70 TUP65:TUP70 UEL65:UEL70 UOH65:UOH70 UYD65:UYD70 VHZ65:VHZ70 VRV65:VRV70 WBR65:WBR70 WLN65:WLN70 WVJ65:WVJ70 C65594:C65599 IX65594:IX65599 ST65594:ST65599 ACP65594:ACP65599 AML65594:AML65599 AWH65594:AWH65599 BGD65594:BGD65599 BPZ65594:BPZ65599 BZV65594:BZV65599 CJR65594:CJR65599 CTN65594:CTN65599 DDJ65594:DDJ65599 DNF65594:DNF65599 DXB65594:DXB65599 EGX65594:EGX65599 EQT65594:EQT65599 FAP65594:FAP65599 FKL65594:FKL65599 FUH65594:FUH65599 GED65594:GED65599 GNZ65594:GNZ65599 GXV65594:GXV65599 HHR65594:HHR65599 HRN65594:HRN65599 IBJ65594:IBJ65599 ILF65594:ILF65599 IVB65594:IVB65599 JEX65594:JEX65599 JOT65594:JOT65599 JYP65594:JYP65599 KIL65594:KIL65599 KSH65594:KSH65599 LCD65594:LCD65599 LLZ65594:LLZ65599 LVV65594:LVV65599 MFR65594:MFR65599 MPN65594:MPN65599 MZJ65594:MZJ65599 NJF65594:NJF65599 NTB65594:NTB65599 OCX65594:OCX65599 OMT65594:OMT65599 OWP65594:OWP65599 PGL65594:PGL65599 PQH65594:PQH65599 QAD65594:QAD65599 QJZ65594:QJZ65599 QTV65594:QTV65599 RDR65594:RDR65599 RNN65594:RNN65599 RXJ65594:RXJ65599 SHF65594:SHF65599 SRB65594:SRB65599 TAX65594:TAX65599 TKT65594:TKT65599 TUP65594:TUP65599 UEL65594:UEL65599 UOH65594:UOH65599 UYD65594:UYD65599 VHZ65594:VHZ65599 VRV65594:VRV65599 WBR65594:WBR65599 WLN65594:WLN65599 WVJ65594:WVJ65599 C131130:C131135 IX131130:IX131135 ST131130:ST131135 ACP131130:ACP131135 AML131130:AML131135 AWH131130:AWH131135 BGD131130:BGD131135 BPZ131130:BPZ131135 BZV131130:BZV131135 CJR131130:CJR131135 CTN131130:CTN131135 DDJ131130:DDJ131135 DNF131130:DNF131135 DXB131130:DXB131135 EGX131130:EGX131135 EQT131130:EQT131135 FAP131130:FAP131135 FKL131130:FKL131135 FUH131130:FUH131135 GED131130:GED131135 GNZ131130:GNZ131135 GXV131130:GXV131135 HHR131130:HHR131135 HRN131130:HRN131135 IBJ131130:IBJ131135 ILF131130:ILF131135 IVB131130:IVB131135 JEX131130:JEX131135 JOT131130:JOT131135 JYP131130:JYP131135 KIL131130:KIL131135 KSH131130:KSH131135 LCD131130:LCD131135 LLZ131130:LLZ131135 LVV131130:LVV131135 MFR131130:MFR131135 MPN131130:MPN131135 MZJ131130:MZJ131135 NJF131130:NJF131135 NTB131130:NTB131135 OCX131130:OCX131135 OMT131130:OMT131135 OWP131130:OWP131135 PGL131130:PGL131135 PQH131130:PQH131135 QAD131130:QAD131135 QJZ131130:QJZ131135 QTV131130:QTV131135 RDR131130:RDR131135 RNN131130:RNN131135 RXJ131130:RXJ131135 SHF131130:SHF131135 SRB131130:SRB131135 TAX131130:TAX131135 TKT131130:TKT131135 TUP131130:TUP131135 UEL131130:UEL131135 UOH131130:UOH131135 UYD131130:UYD131135 VHZ131130:VHZ131135 VRV131130:VRV131135 WBR131130:WBR131135 WLN131130:WLN131135 WVJ131130:WVJ131135 C196666:C196671 IX196666:IX196671 ST196666:ST196671 ACP196666:ACP196671 AML196666:AML196671 AWH196666:AWH196671 BGD196666:BGD196671 BPZ196666:BPZ196671 BZV196666:BZV196671 CJR196666:CJR196671 CTN196666:CTN196671 DDJ196666:DDJ196671 DNF196666:DNF196671 DXB196666:DXB196671 EGX196666:EGX196671 EQT196666:EQT196671 FAP196666:FAP196671 FKL196666:FKL196671 FUH196666:FUH196671 GED196666:GED196671 GNZ196666:GNZ196671 GXV196666:GXV196671 HHR196666:HHR196671 HRN196666:HRN196671 IBJ196666:IBJ196671 ILF196666:ILF196671 IVB196666:IVB196671 JEX196666:JEX196671 JOT196666:JOT196671 JYP196666:JYP196671 KIL196666:KIL196671 KSH196666:KSH196671 LCD196666:LCD196671 LLZ196666:LLZ196671 LVV196666:LVV196671 MFR196666:MFR196671 MPN196666:MPN196671 MZJ196666:MZJ196671 NJF196666:NJF196671 NTB196666:NTB196671 OCX196666:OCX196671 OMT196666:OMT196671 OWP196666:OWP196671 PGL196666:PGL196671 PQH196666:PQH196671 QAD196666:QAD196671 QJZ196666:QJZ196671 QTV196666:QTV196671 RDR196666:RDR196671 RNN196666:RNN196671 RXJ196666:RXJ196671 SHF196666:SHF196671 SRB196666:SRB196671 TAX196666:TAX196671 TKT196666:TKT196671 TUP196666:TUP196671 UEL196666:UEL196671 UOH196666:UOH196671 UYD196666:UYD196671 VHZ196666:VHZ196671 VRV196666:VRV196671 WBR196666:WBR196671 WLN196666:WLN196671 WVJ196666:WVJ196671 C262202:C262207 IX262202:IX262207 ST262202:ST262207 ACP262202:ACP262207 AML262202:AML262207 AWH262202:AWH262207 BGD262202:BGD262207 BPZ262202:BPZ262207 BZV262202:BZV262207 CJR262202:CJR262207 CTN262202:CTN262207 DDJ262202:DDJ262207 DNF262202:DNF262207 DXB262202:DXB262207 EGX262202:EGX262207 EQT262202:EQT262207 FAP262202:FAP262207 FKL262202:FKL262207 FUH262202:FUH262207 GED262202:GED262207 GNZ262202:GNZ262207 GXV262202:GXV262207 HHR262202:HHR262207 HRN262202:HRN262207 IBJ262202:IBJ262207 ILF262202:ILF262207 IVB262202:IVB262207 JEX262202:JEX262207 JOT262202:JOT262207 JYP262202:JYP262207 KIL262202:KIL262207 KSH262202:KSH262207 LCD262202:LCD262207 LLZ262202:LLZ262207 LVV262202:LVV262207 MFR262202:MFR262207 MPN262202:MPN262207 MZJ262202:MZJ262207 NJF262202:NJF262207 NTB262202:NTB262207 OCX262202:OCX262207 OMT262202:OMT262207 OWP262202:OWP262207 PGL262202:PGL262207 PQH262202:PQH262207 QAD262202:QAD262207 QJZ262202:QJZ262207 QTV262202:QTV262207 RDR262202:RDR262207 RNN262202:RNN262207 RXJ262202:RXJ262207 SHF262202:SHF262207 SRB262202:SRB262207 TAX262202:TAX262207 TKT262202:TKT262207 TUP262202:TUP262207 UEL262202:UEL262207 UOH262202:UOH262207 UYD262202:UYD262207 VHZ262202:VHZ262207 VRV262202:VRV262207 WBR262202:WBR262207 WLN262202:WLN262207 WVJ262202:WVJ262207 C327738:C327743 IX327738:IX327743 ST327738:ST327743 ACP327738:ACP327743 AML327738:AML327743 AWH327738:AWH327743 BGD327738:BGD327743 BPZ327738:BPZ327743 BZV327738:BZV327743 CJR327738:CJR327743 CTN327738:CTN327743 DDJ327738:DDJ327743 DNF327738:DNF327743 DXB327738:DXB327743 EGX327738:EGX327743 EQT327738:EQT327743 FAP327738:FAP327743 FKL327738:FKL327743 FUH327738:FUH327743 GED327738:GED327743 GNZ327738:GNZ327743 GXV327738:GXV327743 HHR327738:HHR327743 HRN327738:HRN327743 IBJ327738:IBJ327743 ILF327738:ILF327743 IVB327738:IVB327743 JEX327738:JEX327743 JOT327738:JOT327743 JYP327738:JYP327743 KIL327738:KIL327743 KSH327738:KSH327743 LCD327738:LCD327743 LLZ327738:LLZ327743 LVV327738:LVV327743 MFR327738:MFR327743 MPN327738:MPN327743 MZJ327738:MZJ327743 NJF327738:NJF327743 NTB327738:NTB327743 OCX327738:OCX327743 OMT327738:OMT327743 OWP327738:OWP327743 PGL327738:PGL327743 PQH327738:PQH327743 QAD327738:QAD327743 QJZ327738:QJZ327743 QTV327738:QTV327743 RDR327738:RDR327743 RNN327738:RNN327743 RXJ327738:RXJ327743 SHF327738:SHF327743 SRB327738:SRB327743 TAX327738:TAX327743 TKT327738:TKT327743 TUP327738:TUP327743 UEL327738:UEL327743 UOH327738:UOH327743 UYD327738:UYD327743 VHZ327738:VHZ327743 VRV327738:VRV327743 WBR327738:WBR327743 WLN327738:WLN327743 WVJ327738:WVJ327743 C393274:C393279 IX393274:IX393279 ST393274:ST393279 ACP393274:ACP393279 AML393274:AML393279 AWH393274:AWH393279 BGD393274:BGD393279 BPZ393274:BPZ393279 BZV393274:BZV393279 CJR393274:CJR393279 CTN393274:CTN393279 DDJ393274:DDJ393279 DNF393274:DNF393279 DXB393274:DXB393279 EGX393274:EGX393279 EQT393274:EQT393279 FAP393274:FAP393279 FKL393274:FKL393279 FUH393274:FUH393279 GED393274:GED393279 GNZ393274:GNZ393279 GXV393274:GXV393279 HHR393274:HHR393279 HRN393274:HRN393279 IBJ393274:IBJ393279 ILF393274:ILF393279 IVB393274:IVB393279 JEX393274:JEX393279 JOT393274:JOT393279 JYP393274:JYP393279 KIL393274:KIL393279 KSH393274:KSH393279 LCD393274:LCD393279 LLZ393274:LLZ393279 LVV393274:LVV393279 MFR393274:MFR393279 MPN393274:MPN393279 MZJ393274:MZJ393279 NJF393274:NJF393279 NTB393274:NTB393279 OCX393274:OCX393279 OMT393274:OMT393279 OWP393274:OWP393279 PGL393274:PGL393279 PQH393274:PQH393279 QAD393274:QAD393279 QJZ393274:QJZ393279 QTV393274:QTV393279 RDR393274:RDR393279 RNN393274:RNN393279 RXJ393274:RXJ393279 SHF393274:SHF393279 SRB393274:SRB393279 TAX393274:TAX393279 TKT393274:TKT393279 TUP393274:TUP393279 UEL393274:UEL393279 UOH393274:UOH393279 UYD393274:UYD393279 VHZ393274:VHZ393279 VRV393274:VRV393279 WBR393274:WBR393279 WLN393274:WLN393279 WVJ393274:WVJ393279 C458810:C458815 IX458810:IX458815 ST458810:ST458815 ACP458810:ACP458815 AML458810:AML458815 AWH458810:AWH458815 BGD458810:BGD458815 BPZ458810:BPZ458815 BZV458810:BZV458815 CJR458810:CJR458815 CTN458810:CTN458815 DDJ458810:DDJ458815 DNF458810:DNF458815 DXB458810:DXB458815 EGX458810:EGX458815 EQT458810:EQT458815 FAP458810:FAP458815 FKL458810:FKL458815 FUH458810:FUH458815 GED458810:GED458815 GNZ458810:GNZ458815 GXV458810:GXV458815 HHR458810:HHR458815 HRN458810:HRN458815 IBJ458810:IBJ458815 ILF458810:ILF458815 IVB458810:IVB458815 JEX458810:JEX458815 JOT458810:JOT458815 JYP458810:JYP458815 KIL458810:KIL458815 KSH458810:KSH458815 LCD458810:LCD458815 LLZ458810:LLZ458815 LVV458810:LVV458815 MFR458810:MFR458815 MPN458810:MPN458815 MZJ458810:MZJ458815 NJF458810:NJF458815 NTB458810:NTB458815 OCX458810:OCX458815 OMT458810:OMT458815 OWP458810:OWP458815 PGL458810:PGL458815 PQH458810:PQH458815 QAD458810:QAD458815 QJZ458810:QJZ458815 QTV458810:QTV458815 RDR458810:RDR458815 RNN458810:RNN458815 RXJ458810:RXJ458815 SHF458810:SHF458815 SRB458810:SRB458815 TAX458810:TAX458815 TKT458810:TKT458815 TUP458810:TUP458815 UEL458810:UEL458815 UOH458810:UOH458815 UYD458810:UYD458815 VHZ458810:VHZ458815 VRV458810:VRV458815 WBR458810:WBR458815 WLN458810:WLN458815 WVJ458810:WVJ458815 C524346:C524351 IX524346:IX524351 ST524346:ST524351 ACP524346:ACP524351 AML524346:AML524351 AWH524346:AWH524351 BGD524346:BGD524351 BPZ524346:BPZ524351 BZV524346:BZV524351 CJR524346:CJR524351 CTN524346:CTN524351 DDJ524346:DDJ524351 DNF524346:DNF524351 DXB524346:DXB524351 EGX524346:EGX524351 EQT524346:EQT524351 FAP524346:FAP524351 FKL524346:FKL524351 FUH524346:FUH524351 GED524346:GED524351 GNZ524346:GNZ524351 GXV524346:GXV524351 HHR524346:HHR524351 HRN524346:HRN524351 IBJ524346:IBJ524351 ILF524346:ILF524351 IVB524346:IVB524351 JEX524346:JEX524351 JOT524346:JOT524351 JYP524346:JYP524351 KIL524346:KIL524351 KSH524346:KSH524351 LCD524346:LCD524351 LLZ524346:LLZ524351 LVV524346:LVV524351 MFR524346:MFR524351 MPN524346:MPN524351 MZJ524346:MZJ524351 NJF524346:NJF524351 NTB524346:NTB524351 OCX524346:OCX524351 OMT524346:OMT524351 OWP524346:OWP524351 PGL524346:PGL524351 PQH524346:PQH524351 QAD524346:QAD524351 QJZ524346:QJZ524351 QTV524346:QTV524351 RDR524346:RDR524351 RNN524346:RNN524351 RXJ524346:RXJ524351 SHF524346:SHF524351 SRB524346:SRB524351 TAX524346:TAX524351 TKT524346:TKT524351 TUP524346:TUP524351 UEL524346:UEL524351 UOH524346:UOH524351 UYD524346:UYD524351 VHZ524346:VHZ524351 VRV524346:VRV524351 WBR524346:WBR524351 WLN524346:WLN524351 WVJ524346:WVJ524351 C589882:C589887 IX589882:IX589887 ST589882:ST589887 ACP589882:ACP589887 AML589882:AML589887 AWH589882:AWH589887 BGD589882:BGD589887 BPZ589882:BPZ589887 BZV589882:BZV589887 CJR589882:CJR589887 CTN589882:CTN589887 DDJ589882:DDJ589887 DNF589882:DNF589887 DXB589882:DXB589887 EGX589882:EGX589887 EQT589882:EQT589887 FAP589882:FAP589887 FKL589882:FKL589887 FUH589882:FUH589887 GED589882:GED589887 GNZ589882:GNZ589887 GXV589882:GXV589887 HHR589882:HHR589887 HRN589882:HRN589887 IBJ589882:IBJ589887 ILF589882:ILF589887 IVB589882:IVB589887 JEX589882:JEX589887 JOT589882:JOT589887 JYP589882:JYP589887 KIL589882:KIL589887 KSH589882:KSH589887 LCD589882:LCD589887 LLZ589882:LLZ589887 LVV589882:LVV589887 MFR589882:MFR589887 MPN589882:MPN589887 MZJ589882:MZJ589887 NJF589882:NJF589887 NTB589882:NTB589887 OCX589882:OCX589887 OMT589882:OMT589887 OWP589882:OWP589887 PGL589882:PGL589887 PQH589882:PQH589887 QAD589882:QAD589887 QJZ589882:QJZ589887 QTV589882:QTV589887 RDR589882:RDR589887 RNN589882:RNN589887 RXJ589882:RXJ589887 SHF589882:SHF589887 SRB589882:SRB589887 TAX589882:TAX589887 TKT589882:TKT589887 TUP589882:TUP589887 UEL589882:UEL589887 UOH589882:UOH589887 UYD589882:UYD589887 VHZ589882:VHZ589887 VRV589882:VRV589887 WBR589882:WBR589887 WLN589882:WLN589887 WVJ589882:WVJ589887 C655418:C655423 IX655418:IX655423 ST655418:ST655423 ACP655418:ACP655423 AML655418:AML655423 AWH655418:AWH655423 BGD655418:BGD655423 BPZ655418:BPZ655423 BZV655418:BZV655423 CJR655418:CJR655423 CTN655418:CTN655423 DDJ655418:DDJ655423 DNF655418:DNF655423 DXB655418:DXB655423 EGX655418:EGX655423 EQT655418:EQT655423 FAP655418:FAP655423 FKL655418:FKL655423 FUH655418:FUH655423 GED655418:GED655423 GNZ655418:GNZ655423 GXV655418:GXV655423 HHR655418:HHR655423 HRN655418:HRN655423 IBJ655418:IBJ655423 ILF655418:ILF655423 IVB655418:IVB655423 JEX655418:JEX655423 JOT655418:JOT655423 JYP655418:JYP655423 KIL655418:KIL655423 KSH655418:KSH655423 LCD655418:LCD655423 LLZ655418:LLZ655423 LVV655418:LVV655423 MFR655418:MFR655423 MPN655418:MPN655423 MZJ655418:MZJ655423 NJF655418:NJF655423 NTB655418:NTB655423 OCX655418:OCX655423 OMT655418:OMT655423 OWP655418:OWP655423 PGL655418:PGL655423 PQH655418:PQH655423 QAD655418:QAD655423 QJZ655418:QJZ655423 QTV655418:QTV655423 RDR655418:RDR655423 RNN655418:RNN655423 RXJ655418:RXJ655423 SHF655418:SHF655423 SRB655418:SRB655423 TAX655418:TAX655423 TKT655418:TKT655423 TUP655418:TUP655423 UEL655418:UEL655423 UOH655418:UOH655423 UYD655418:UYD655423 VHZ655418:VHZ655423 VRV655418:VRV655423 WBR655418:WBR655423 WLN655418:WLN655423 WVJ655418:WVJ655423 C720954:C720959 IX720954:IX720959 ST720954:ST720959 ACP720954:ACP720959 AML720954:AML720959 AWH720954:AWH720959 BGD720954:BGD720959 BPZ720954:BPZ720959 BZV720954:BZV720959 CJR720954:CJR720959 CTN720954:CTN720959 DDJ720954:DDJ720959 DNF720954:DNF720959 DXB720954:DXB720959 EGX720954:EGX720959 EQT720954:EQT720959 FAP720954:FAP720959 FKL720954:FKL720959 FUH720954:FUH720959 GED720954:GED720959 GNZ720954:GNZ720959 GXV720954:GXV720959 HHR720954:HHR720959 HRN720954:HRN720959 IBJ720954:IBJ720959 ILF720954:ILF720959 IVB720954:IVB720959 JEX720954:JEX720959 JOT720954:JOT720959 JYP720954:JYP720959 KIL720954:KIL720959 KSH720954:KSH720959 LCD720954:LCD720959 LLZ720954:LLZ720959 LVV720954:LVV720959 MFR720954:MFR720959 MPN720954:MPN720959 MZJ720954:MZJ720959 NJF720954:NJF720959 NTB720954:NTB720959 OCX720954:OCX720959 OMT720954:OMT720959 OWP720954:OWP720959 PGL720954:PGL720959 PQH720954:PQH720959 QAD720954:QAD720959 QJZ720954:QJZ720959 QTV720954:QTV720959 RDR720954:RDR720959 RNN720954:RNN720959 RXJ720954:RXJ720959 SHF720954:SHF720959 SRB720954:SRB720959 TAX720954:TAX720959 TKT720954:TKT720959 TUP720954:TUP720959 UEL720954:UEL720959 UOH720954:UOH720959 UYD720954:UYD720959 VHZ720954:VHZ720959 VRV720954:VRV720959 WBR720954:WBR720959 WLN720954:WLN720959 WVJ720954:WVJ720959 C786490:C786495 IX786490:IX786495 ST786490:ST786495 ACP786490:ACP786495 AML786490:AML786495 AWH786490:AWH786495 BGD786490:BGD786495 BPZ786490:BPZ786495 BZV786490:BZV786495 CJR786490:CJR786495 CTN786490:CTN786495 DDJ786490:DDJ786495 DNF786490:DNF786495 DXB786490:DXB786495 EGX786490:EGX786495 EQT786490:EQT786495 FAP786490:FAP786495 FKL786490:FKL786495 FUH786490:FUH786495 GED786490:GED786495 GNZ786490:GNZ786495 GXV786490:GXV786495 HHR786490:HHR786495 HRN786490:HRN786495 IBJ786490:IBJ786495 ILF786490:ILF786495 IVB786490:IVB786495 JEX786490:JEX786495 JOT786490:JOT786495 JYP786490:JYP786495 KIL786490:KIL786495 KSH786490:KSH786495 LCD786490:LCD786495 LLZ786490:LLZ786495 LVV786490:LVV786495 MFR786490:MFR786495 MPN786490:MPN786495 MZJ786490:MZJ786495 NJF786490:NJF786495 NTB786490:NTB786495 OCX786490:OCX786495 OMT786490:OMT786495 OWP786490:OWP786495 PGL786490:PGL786495 PQH786490:PQH786495 QAD786490:QAD786495 QJZ786490:QJZ786495 QTV786490:QTV786495 RDR786490:RDR786495 RNN786490:RNN786495 RXJ786490:RXJ786495 SHF786490:SHF786495 SRB786490:SRB786495 TAX786490:TAX786495 TKT786490:TKT786495 TUP786490:TUP786495 UEL786490:UEL786495 UOH786490:UOH786495 UYD786490:UYD786495 VHZ786490:VHZ786495 VRV786490:VRV786495 WBR786490:WBR786495 WLN786490:WLN786495 WVJ786490:WVJ786495 C852026:C852031 IX852026:IX852031 ST852026:ST852031 ACP852026:ACP852031 AML852026:AML852031 AWH852026:AWH852031 BGD852026:BGD852031 BPZ852026:BPZ852031 BZV852026:BZV852031 CJR852026:CJR852031 CTN852026:CTN852031 DDJ852026:DDJ852031 DNF852026:DNF852031 DXB852026:DXB852031 EGX852026:EGX852031 EQT852026:EQT852031 FAP852026:FAP852031 FKL852026:FKL852031 FUH852026:FUH852031 GED852026:GED852031 GNZ852026:GNZ852031 GXV852026:GXV852031 HHR852026:HHR852031 HRN852026:HRN852031 IBJ852026:IBJ852031 ILF852026:ILF852031 IVB852026:IVB852031 JEX852026:JEX852031 JOT852026:JOT852031 JYP852026:JYP852031 KIL852026:KIL852031 KSH852026:KSH852031 LCD852026:LCD852031 LLZ852026:LLZ852031 LVV852026:LVV852031 MFR852026:MFR852031 MPN852026:MPN852031 MZJ852026:MZJ852031 NJF852026:NJF852031 NTB852026:NTB852031 OCX852026:OCX852031 OMT852026:OMT852031 OWP852026:OWP852031 PGL852026:PGL852031 PQH852026:PQH852031 QAD852026:QAD852031 QJZ852026:QJZ852031 QTV852026:QTV852031 RDR852026:RDR852031 RNN852026:RNN852031 RXJ852026:RXJ852031 SHF852026:SHF852031 SRB852026:SRB852031 TAX852026:TAX852031 TKT852026:TKT852031 TUP852026:TUP852031 UEL852026:UEL852031 UOH852026:UOH852031 UYD852026:UYD852031 VHZ852026:VHZ852031 VRV852026:VRV852031 WBR852026:WBR852031 WLN852026:WLN852031 WVJ852026:WVJ852031 C917562:C917567 IX917562:IX917567 ST917562:ST917567 ACP917562:ACP917567 AML917562:AML917567 AWH917562:AWH917567 BGD917562:BGD917567 BPZ917562:BPZ917567 BZV917562:BZV917567 CJR917562:CJR917567 CTN917562:CTN917567 DDJ917562:DDJ917567 DNF917562:DNF917567 DXB917562:DXB917567 EGX917562:EGX917567 EQT917562:EQT917567 FAP917562:FAP917567 FKL917562:FKL917567 FUH917562:FUH917567 GED917562:GED917567 GNZ917562:GNZ917567 GXV917562:GXV917567 HHR917562:HHR917567 HRN917562:HRN917567 IBJ917562:IBJ917567 ILF917562:ILF917567 IVB917562:IVB917567 JEX917562:JEX917567 JOT917562:JOT917567 JYP917562:JYP917567 KIL917562:KIL917567 KSH917562:KSH917567 LCD917562:LCD917567 LLZ917562:LLZ917567 LVV917562:LVV917567 MFR917562:MFR917567 MPN917562:MPN917567 MZJ917562:MZJ917567 NJF917562:NJF917567 NTB917562:NTB917567 OCX917562:OCX917567 OMT917562:OMT917567 OWP917562:OWP917567 PGL917562:PGL917567 PQH917562:PQH917567 QAD917562:QAD917567 QJZ917562:QJZ917567 QTV917562:QTV917567 RDR917562:RDR917567 RNN917562:RNN917567 RXJ917562:RXJ917567 SHF917562:SHF917567 SRB917562:SRB917567 TAX917562:TAX917567 TKT917562:TKT917567 TUP917562:TUP917567 UEL917562:UEL917567 UOH917562:UOH917567 UYD917562:UYD917567 VHZ917562:VHZ917567 VRV917562:VRV917567 WBR917562:WBR917567 WLN917562:WLN917567 WVJ917562:WVJ917567 C983098:C983103 IX983098:IX983103 ST983098:ST983103 ACP983098:ACP983103 AML983098:AML983103 AWH983098:AWH983103 BGD983098:BGD983103 BPZ983098:BPZ983103 BZV983098:BZV983103 CJR983098:CJR983103 CTN983098:CTN983103 DDJ983098:DDJ983103 DNF983098:DNF983103 DXB983098:DXB983103 EGX983098:EGX983103 EQT983098:EQT983103 FAP983098:FAP983103 FKL983098:FKL983103 FUH983098:FUH983103 GED983098:GED983103 GNZ983098:GNZ983103 GXV983098:GXV983103 HHR983098:HHR983103 HRN983098:HRN983103 IBJ983098:IBJ983103 ILF983098:ILF983103 IVB983098:IVB983103 JEX983098:JEX983103 JOT983098:JOT983103 JYP983098:JYP983103 KIL983098:KIL983103 KSH983098:KSH983103 LCD983098:LCD983103 LLZ983098:LLZ983103 LVV983098:LVV983103 MFR983098:MFR983103 MPN983098:MPN983103 MZJ983098:MZJ983103 NJF983098:NJF983103 NTB983098:NTB983103 OCX983098:OCX983103 OMT983098:OMT983103 OWP983098:OWP983103 PGL983098:PGL983103 PQH983098:PQH983103 QAD983098:QAD983103 QJZ983098:QJZ983103 QTV983098:QTV983103 RDR983098:RDR983103 RNN983098:RNN983103 RXJ983098:RXJ983103 SHF983098:SHF983103 SRB983098:SRB983103 TAX983098:TAX983103 TKT983098:TKT983103 TUP983098:TUP983103 UEL983098:UEL983103 UOH983098:UOH983103 UYD983098:UYD983103 VHZ983098:VHZ983103 VRV983098:VRV983103 WBR983098:WBR983103 WLN983098:WLN983103 WVJ983098:WVJ983103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C79:C80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C65608:C65609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C131144:C131145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C196680:C196681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C262216:C262217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C327752:C327753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C393288:C393289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C458824:C458825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C524360:C524361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C589896:C589897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C655432:C655433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C720968:C720969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C786504:C786505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C852040:C852041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C917576:C917577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C983112:C983113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43"/>
  <sheetViews>
    <sheetView showGridLines="0" zoomScale="80" zoomScaleNormal="80" workbookViewId="0">
      <selection activeCell="F13" sqref="F13"/>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79" customWidth="1"/>
    <col min="10" max="10" width="12" style="862" customWidth="1"/>
    <col min="11" max="13" width="12" style="837" hidden="1" customWidth="1"/>
    <col min="14" max="14" width="14" style="837" hidden="1" customWidth="1"/>
    <col min="15" max="256" width="9.33203125" style="837"/>
    <col min="257" max="257" width="10.6640625" style="837" customWidth="1"/>
    <col min="258" max="258" width="8.6640625" style="837" customWidth="1"/>
    <col min="259" max="259" width="2.6640625" style="837" customWidth="1"/>
    <col min="260" max="260" width="180.6640625" style="837" customWidth="1"/>
    <col min="261" max="261" width="2.6640625" style="837" customWidth="1"/>
    <col min="262" max="262" width="20.6640625" style="837" customWidth="1"/>
    <col min="263" max="263" width="50.6640625" style="837" customWidth="1"/>
    <col min="264" max="269" width="12" style="837" customWidth="1"/>
    <col min="270" max="270" width="14" style="837" customWidth="1"/>
    <col min="271" max="512" width="9.33203125" style="837"/>
    <col min="513" max="513" width="10.6640625" style="837" customWidth="1"/>
    <col min="514" max="514" width="8.6640625" style="837" customWidth="1"/>
    <col min="515" max="515" width="2.6640625" style="837" customWidth="1"/>
    <col min="516" max="516" width="180.6640625" style="837" customWidth="1"/>
    <col min="517" max="517" width="2.6640625" style="837" customWidth="1"/>
    <col min="518" max="518" width="20.6640625" style="837" customWidth="1"/>
    <col min="519" max="519" width="50.6640625" style="837" customWidth="1"/>
    <col min="520" max="525" width="12" style="837" customWidth="1"/>
    <col min="526" max="526" width="14" style="837" customWidth="1"/>
    <col min="527" max="768" width="9.33203125" style="837"/>
    <col min="769" max="769" width="10.6640625" style="837" customWidth="1"/>
    <col min="770" max="770" width="8.6640625" style="837" customWidth="1"/>
    <col min="771" max="771" width="2.6640625" style="837" customWidth="1"/>
    <col min="772" max="772" width="180.6640625" style="837" customWidth="1"/>
    <col min="773" max="773" width="2.6640625" style="837" customWidth="1"/>
    <col min="774" max="774" width="20.6640625" style="837" customWidth="1"/>
    <col min="775" max="775" width="50.6640625" style="837" customWidth="1"/>
    <col min="776" max="781" width="12" style="837" customWidth="1"/>
    <col min="782" max="782" width="14" style="837" customWidth="1"/>
    <col min="783" max="1024" width="9.33203125" style="837"/>
    <col min="1025" max="1025" width="10.6640625" style="837" customWidth="1"/>
    <col min="1026" max="1026" width="8.6640625" style="837" customWidth="1"/>
    <col min="1027" max="1027" width="2.6640625" style="837" customWidth="1"/>
    <col min="1028" max="1028" width="180.6640625" style="837" customWidth="1"/>
    <col min="1029" max="1029" width="2.6640625" style="837" customWidth="1"/>
    <col min="1030" max="1030" width="20.6640625" style="837" customWidth="1"/>
    <col min="1031" max="1031" width="50.6640625" style="837" customWidth="1"/>
    <col min="1032" max="1037" width="12" style="837" customWidth="1"/>
    <col min="1038" max="1038" width="14" style="837" customWidth="1"/>
    <col min="1039" max="1280" width="9.33203125" style="837"/>
    <col min="1281" max="1281" width="10.6640625" style="837" customWidth="1"/>
    <col min="1282" max="1282" width="8.6640625" style="837" customWidth="1"/>
    <col min="1283" max="1283" width="2.6640625" style="837" customWidth="1"/>
    <col min="1284" max="1284" width="180.6640625" style="837" customWidth="1"/>
    <col min="1285" max="1285" width="2.6640625" style="837" customWidth="1"/>
    <col min="1286" max="1286" width="20.6640625" style="837" customWidth="1"/>
    <col min="1287" max="1287" width="50.6640625" style="837" customWidth="1"/>
    <col min="1288" max="1293" width="12" style="837" customWidth="1"/>
    <col min="1294" max="1294" width="14" style="837" customWidth="1"/>
    <col min="1295" max="1536" width="9.33203125" style="837"/>
    <col min="1537" max="1537" width="10.6640625" style="837" customWidth="1"/>
    <col min="1538" max="1538" width="8.6640625" style="837" customWidth="1"/>
    <col min="1539" max="1539" width="2.6640625" style="837" customWidth="1"/>
    <col min="1540" max="1540" width="180.6640625" style="837" customWidth="1"/>
    <col min="1541" max="1541" width="2.6640625" style="837" customWidth="1"/>
    <col min="1542" max="1542" width="20.6640625" style="837" customWidth="1"/>
    <col min="1543" max="1543" width="50.6640625" style="837" customWidth="1"/>
    <col min="1544" max="1549" width="12" style="837" customWidth="1"/>
    <col min="1550" max="1550" width="14" style="837" customWidth="1"/>
    <col min="1551" max="1792" width="9.33203125" style="837"/>
    <col min="1793" max="1793" width="10.6640625" style="837" customWidth="1"/>
    <col min="1794" max="1794" width="8.6640625" style="837" customWidth="1"/>
    <col min="1795" max="1795" width="2.6640625" style="837" customWidth="1"/>
    <col min="1796" max="1796" width="180.6640625" style="837" customWidth="1"/>
    <col min="1797" max="1797" width="2.6640625" style="837" customWidth="1"/>
    <col min="1798" max="1798" width="20.6640625" style="837" customWidth="1"/>
    <col min="1799" max="1799" width="50.6640625" style="837" customWidth="1"/>
    <col min="1800" max="1805" width="12" style="837" customWidth="1"/>
    <col min="1806" max="1806" width="14" style="837" customWidth="1"/>
    <col min="1807" max="2048" width="9.33203125" style="837"/>
    <col min="2049" max="2049" width="10.6640625" style="837" customWidth="1"/>
    <col min="2050" max="2050" width="8.6640625" style="837" customWidth="1"/>
    <col min="2051" max="2051" width="2.6640625" style="837" customWidth="1"/>
    <col min="2052" max="2052" width="180.6640625" style="837" customWidth="1"/>
    <col min="2053" max="2053" width="2.6640625" style="837" customWidth="1"/>
    <col min="2054" max="2054" width="20.6640625" style="837" customWidth="1"/>
    <col min="2055" max="2055" width="50.6640625" style="837" customWidth="1"/>
    <col min="2056" max="2061" width="12" style="837" customWidth="1"/>
    <col min="2062" max="2062" width="14" style="837" customWidth="1"/>
    <col min="2063" max="2304" width="9.33203125" style="837"/>
    <col min="2305" max="2305" width="10.6640625" style="837" customWidth="1"/>
    <col min="2306" max="2306" width="8.6640625" style="837" customWidth="1"/>
    <col min="2307" max="2307" width="2.6640625" style="837" customWidth="1"/>
    <col min="2308" max="2308" width="180.6640625" style="837" customWidth="1"/>
    <col min="2309" max="2309" width="2.6640625" style="837" customWidth="1"/>
    <col min="2310" max="2310" width="20.6640625" style="837" customWidth="1"/>
    <col min="2311" max="2311" width="50.6640625" style="837" customWidth="1"/>
    <col min="2312" max="2317" width="12" style="837" customWidth="1"/>
    <col min="2318" max="2318" width="14" style="837" customWidth="1"/>
    <col min="2319" max="2560" width="9.33203125" style="837"/>
    <col min="2561" max="2561" width="10.6640625" style="837" customWidth="1"/>
    <col min="2562" max="2562" width="8.6640625" style="837" customWidth="1"/>
    <col min="2563" max="2563" width="2.6640625" style="837" customWidth="1"/>
    <col min="2564" max="2564" width="180.6640625" style="837" customWidth="1"/>
    <col min="2565" max="2565" width="2.6640625" style="837" customWidth="1"/>
    <col min="2566" max="2566" width="20.6640625" style="837" customWidth="1"/>
    <col min="2567" max="2567" width="50.6640625" style="837" customWidth="1"/>
    <col min="2568" max="2573" width="12" style="837" customWidth="1"/>
    <col min="2574" max="2574" width="14" style="837" customWidth="1"/>
    <col min="2575" max="2816" width="9.33203125" style="837"/>
    <col min="2817" max="2817" width="10.6640625" style="837" customWidth="1"/>
    <col min="2818" max="2818" width="8.6640625" style="837" customWidth="1"/>
    <col min="2819" max="2819" width="2.6640625" style="837" customWidth="1"/>
    <col min="2820" max="2820" width="180.6640625" style="837" customWidth="1"/>
    <col min="2821" max="2821" width="2.6640625" style="837" customWidth="1"/>
    <col min="2822" max="2822" width="20.6640625" style="837" customWidth="1"/>
    <col min="2823" max="2823" width="50.6640625" style="837" customWidth="1"/>
    <col min="2824" max="2829" width="12" style="837" customWidth="1"/>
    <col min="2830" max="2830" width="14" style="837" customWidth="1"/>
    <col min="2831" max="3072" width="9.33203125" style="837"/>
    <col min="3073" max="3073" width="10.6640625" style="837" customWidth="1"/>
    <col min="3074" max="3074" width="8.6640625" style="837" customWidth="1"/>
    <col min="3075" max="3075" width="2.6640625" style="837" customWidth="1"/>
    <col min="3076" max="3076" width="180.6640625" style="837" customWidth="1"/>
    <col min="3077" max="3077" width="2.6640625" style="837" customWidth="1"/>
    <col min="3078" max="3078" width="20.6640625" style="837" customWidth="1"/>
    <col min="3079" max="3079" width="50.6640625" style="837" customWidth="1"/>
    <col min="3080" max="3085" width="12" style="837" customWidth="1"/>
    <col min="3086" max="3086" width="14" style="837" customWidth="1"/>
    <col min="3087" max="3328" width="9.33203125" style="837"/>
    <col min="3329" max="3329" width="10.6640625" style="837" customWidth="1"/>
    <col min="3330" max="3330" width="8.6640625" style="837" customWidth="1"/>
    <col min="3331" max="3331" width="2.6640625" style="837" customWidth="1"/>
    <col min="3332" max="3332" width="180.6640625" style="837" customWidth="1"/>
    <col min="3333" max="3333" width="2.6640625" style="837" customWidth="1"/>
    <col min="3334" max="3334" width="20.6640625" style="837" customWidth="1"/>
    <col min="3335" max="3335" width="50.6640625" style="837" customWidth="1"/>
    <col min="3336" max="3341" width="12" style="837" customWidth="1"/>
    <col min="3342" max="3342" width="14" style="837" customWidth="1"/>
    <col min="3343" max="3584" width="9.33203125" style="837"/>
    <col min="3585" max="3585" width="10.6640625" style="837" customWidth="1"/>
    <col min="3586" max="3586" width="8.6640625" style="837" customWidth="1"/>
    <col min="3587" max="3587" width="2.6640625" style="837" customWidth="1"/>
    <col min="3588" max="3588" width="180.6640625" style="837" customWidth="1"/>
    <col min="3589" max="3589" width="2.6640625" style="837" customWidth="1"/>
    <col min="3590" max="3590" width="20.6640625" style="837" customWidth="1"/>
    <col min="3591" max="3591" width="50.6640625" style="837" customWidth="1"/>
    <col min="3592" max="3597" width="12" style="837" customWidth="1"/>
    <col min="3598" max="3598" width="14" style="837" customWidth="1"/>
    <col min="3599" max="3840" width="9.33203125" style="837"/>
    <col min="3841" max="3841" width="10.6640625" style="837" customWidth="1"/>
    <col min="3842" max="3842" width="8.6640625" style="837" customWidth="1"/>
    <col min="3843" max="3843" width="2.6640625" style="837" customWidth="1"/>
    <col min="3844" max="3844" width="180.6640625" style="837" customWidth="1"/>
    <col min="3845" max="3845" width="2.6640625" style="837" customWidth="1"/>
    <col min="3846" max="3846" width="20.6640625" style="837" customWidth="1"/>
    <col min="3847" max="3847" width="50.6640625" style="837" customWidth="1"/>
    <col min="3848" max="3853" width="12" style="837" customWidth="1"/>
    <col min="3854" max="3854" width="14" style="837" customWidth="1"/>
    <col min="3855" max="4096" width="9.33203125" style="837"/>
    <col min="4097" max="4097" width="10.6640625" style="837" customWidth="1"/>
    <col min="4098" max="4098" width="8.6640625" style="837" customWidth="1"/>
    <col min="4099" max="4099" width="2.6640625" style="837" customWidth="1"/>
    <col min="4100" max="4100" width="180.6640625" style="837" customWidth="1"/>
    <col min="4101" max="4101" width="2.6640625" style="837" customWidth="1"/>
    <col min="4102" max="4102" width="20.6640625" style="837" customWidth="1"/>
    <col min="4103" max="4103" width="50.6640625" style="837" customWidth="1"/>
    <col min="4104" max="4109" width="12" style="837" customWidth="1"/>
    <col min="4110" max="4110" width="14" style="837" customWidth="1"/>
    <col min="4111" max="4352" width="9.33203125" style="837"/>
    <col min="4353" max="4353" width="10.6640625" style="837" customWidth="1"/>
    <col min="4354" max="4354" width="8.6640625" style="837" customWidth="1"/>
    <col min="4355" max="4355" width="2.6640625" style="837" customWidth="1"/>
    <col min="4356" max="4356" width="180.6640625" style="837" customWidth="1"/>
    <col min="4357" max="4357" width="2.6640625" style="837" customWidth="1"/>
    <col min="4358" max="4358" width="20.6640625" style="837" customWidth="1"/>
    <col min="4359" max="4359" width="50.6640625" style="837" customWidth="1"/>
    <col min="4360" max="4365" width="12" style="837" customWidth="1"/>
    <col min="4366" max="4366" width="14" style="837" customWidth="1"/>
    <col min="4367" max="4608" width="9.33203125" style="837"/>
    <col min="4609" max="4609" width="10.6640625" style="837" customWidth="1"/>
    <col min="4610" max="4610" width="8.6640625" style="837" customWidth="1"/>
    <col min="4611" max="4611" width="2.6640625" style="837" customWidth="1"/>
    <col min="4612" max="4612" width="180.6640625" style="837" customWidth="1"/>
    <col min="4613" max="4613" width="2.6640625" style="837" customWidth="1"/>
    <col min="4614" max="4614" width="20.6640625" style="837" customWidth="1"/>
    <col min="4615" max="4615" width="50.6640625" style="837" customWidth="1"/>
    <col min="4616" max="4621" width="12" style="837" customWidth="1"/>
    <col min="4622" max="4622" width="14" style="837" customWidth="1"/>
    <col min="4623" max="4864" width="9.33203125" style="837"/>
    <col min="4865" max="4865" width="10.6640625" style="837" customWidth="1"/>
    <col min="4866" max="4866" width="8.6640625" style="837" customWidth="1"/>
    <col min="4867" max="4867" width="2.6640625" style="837" customWidth="1"/>
    <col min="4868" max="4868" width="180.6640625" style="837" customWidth="1"/>
    <col min="4869" max="4869" width="2.6640625" style="837" customWidth="1"/>
    <col min="4870" max="4870" width="20.6640625" style="837" customWidth="1"/>
    <col min="4871" max="4871" width="50.6640625" style="837" customWidth="1"/>
    <col min="4872" max="4877" width="12" style="837" customWidth="1"/>
    <col min="4878" max="4878" width="14" style="837" customWidth="1"/>
    <col min="4879" max="5120" width="9.33203125" style="837"/>
    <col min="5121" max="5121" width="10.6640625" style="837" customWidth="1"/>
    <col min="5122" max="5122" width="8.6640625" style="837" customWidth="1"/>
    <col min="5123" max="5123" width="2.6640625" style="837" customWidth="1"/>
    <col min="5124" max="5124" width="180.6640625" style="837" customWidth="1"/>
    <col min="5125" max="5125" width="2.6640625" style="837" customWidth="1"/>
    <col min="5126" max="5126" width="20.6640625" style="837" customWidth="1"/>
    <col min="5127" max="5127" width="50.6640625" style="837" customWidth="1"/>
    <col min="5128" max="5133" width="12" style="837" customWidth="1"/>
    <col min="5134" max="5134" width="14" style="837" customWidth="1"/>
    <col min="5135" max="5376" width="9.33203125" style="837"/>
    <col min="5377" max="5377" width="10.6640625" style="837" customWidth="1"/>
    <col min="5378" max="5378" width="8.6640625" style="837" customWidth="1"/>
    <col min="5379" max="5379" width="2.6640625" style="837" customWidth="1"/>
    <col min="5380" max="5380" width="180.6640625" style="837" customWidth="1"/>
    <col min="5381" max="5381" width="2.6640625" style="837" customWidth="1"/>
    <col min="5382" max="5382" width="20.6640625" style="837" customWidth="1"/>
    <col min="5383" max="5383" width="50.6640625" style="837" customWidth="1"/>
    <col min="5384" max="5389" width="12" style="837" customWidth="1"/>
    <col min="5390" max="5390" width="14" style="837" customWidth="1"/>
    <col min="5391" max="5632" width="9.33203125" style="837"/>
    <col min="5633" max="5633" width="10.6640625" style="837" customWidth="1"/>
    <col min="5634" max="5634" width="8.6640625" style="837" customWidth="1"/>
    <col min="5635" max="5635" width="2.6640625" style="837" customWidth="1"/>
    <col min="5636" max="5636" width="180.6640625" style="837" customWidth="1"/>
    <col min="5637" max="5637" width="2.6640625" style="837" customWidth="1"/>
    <col min="5638" max="5638" width="20.6640625" style="837" customWidth="1"/>
    <col min="5639" max="5639" width="50.6640625" style="837" customWidth="1"/>
    <col min="5640" max="5645" width="12" style="837" customWidth="1"/>
    <col min="5646" max="5646" width="14" style="837" customWidth="1"/>
    <col min="5647" max="5888" width="9.33203125" style="837"/>
    <col min="5889" max="5889" width="10.6640625" style="837" customWidth="1"/>
    <col min="5890" max="5890" width="8.6640625" style="837" customWidth="1"/>
    <col min="5891" max="5891" width="2.6640625" style="837" customWidth="1"/>
    <col min="5892" max="5892" width="180.6640625" style="837" customWidth="1"/>
    <col min="5893" max="5893" width="2.6640625" style="837" customWidth="1"/>
    <col min="5894" max="5894" width="20.6640625" style="837" customWidth="1"/>
    <col min="5895" max="5895" width="50.6640625" style="837" customWidth="1"/>
    <col min="5896" max="5901" width="12" style="837" customWidth="1"/>
    <col min="5902" max="5902" width="14" style="837" customWidth="1"/>
    <col min="5903" max="6144" width="9.33203125" style="837"/>
    <col min="6145" max="6145" width="10.6640625" style="837" customWidth="1"/>
    <col min="6146" max="6146" width="8.6640625" style="837" customWidth="1"/>
    <col min="6147" max="6147" width="2.6640625" style="837" customWidth="1"/>
    <col min="6148" max="6148" width="180.6640625" style="837" customWidth="1"/>
    <col min="6149" max="6149" width="2.6640625" style="837" customWidth="1"/>
    <col min="6150" max="6150" width="20.6640625" style="837" customWidth="1"/>
    <col min="6151" max="6151" width="50.6640625" style="837" customWidth="1"/>
    <col min="6152" max="6157" width="12" style="837" customWidth="1"/>
    <col min="6158" max="6158" width="14" style="837" customWidth="1"/>
    <col min="6159" max="6400" width="9.33203125" style="837"/>
    <col min="6401" max="6401" width="10.6640625" style="837" customWidth="1"/>
    <col min="6402" max="6402" width="8.6640625" style="837" customWidth="1"/>
    <col min="6403" max="6403" width="2.6640625" style="837" customWidth="1"/>
    <col min="6404" max="6404" width="180.6640625" style="837" customWidth="1"/>
    <col min="6405" max="6405" width="2.6640625" style="837" customWidth="1"/>
    <col min="6406" max="6406" width="20.6640625" style="837" customWidth="1"/>
    <col min="6407" max="6407" width="50.6640625" style="837" customWidth="1"/>
    <col min="6408" max="6413" width="12" style="837" customWidth="1"/>
    <col min="6414" max="6414" width="14" style="837" customWidth="1"/>
    <col min="6415" max="6656" width="9.33203125" style="837"/>
    <col min="6657" max="6657" width="10.6640625" style="837" customWidth="1"/>
    <col min="6658" max="6658" width="8.6640625" style="837" customWidth="1"/>
    <col min="6659" max="6659" width="2.6640625" style="837" customWidth="1"/>
    <col min="6660" max="6660" width="180.6640625" style="837" customWidth="1"/>
    <col min="6661" max="6661" width="2.6640625" style="837" customWidth="1"/>
    <col min="6662" max="6662" width="20.6640625" style="837" customWidth="1"/>
    <col min="6663" max="6663" width="50.6640625" style="837" customWidth="1"/>
    <col min="6664" max="6669" width="12" style="837" customWidth="1"/>
    <col min="6670" max="6670" width="14" style="837" customWidth="1"/>
    <col min="6671" max="6912" width="9.33203125" style="837"/>
    <col min="6913" max="6913" width="10.6640625" style="837" customWidth="1"/>
    <col min="6914" max="6914" width="8.6640625" style="837" customWidth="1"/>
    <col min="6915" max="6915" width="2.6640625" style="837" customWidth="1"/>
    <col min="6916" max="6916" width="180.6640625" style="837" customWidth="1"/>
    <col min="6917" max="6917" width="2.6640625" style="837" customWidth="1"/>
    <col min="6918" max="6918" width="20.6640625" style="837" customWidth="1"/>
    <col min="6919" max="6919" width="50.6640625" style="837" customWidth="1"/>
    <col min="6920" max="6925" width="12" style="837" customWidth="1"/>
    <col min="6926" max="6926" width="14" style="837" customWidth="1"/>
    <col min="6927" max="7168" width="9.33203125" style="837"/>
    <col min="7169" max="7169" width="10.6640625" style="837" customWidth="1"/>
    <col min="7170" max="7170" width="8.6640625" style="837" customWidth="1"/>
    <col min="7171" max="7171" width="2.6640625" style="837" customWidth="1"/>
    <col min="7172" max="7172" width="180.6640625" style="837" customWidth="1"/>
    <col min="7173" max="7173" width="2.6640625" style="837" customWidth="1"/>
    <col min="7174" max="7174" width="20.6640625" style="837" customWidth="1"/>
    <col min="7175" max="7175" width="50.6640625" style="837" customWidth="1"/>
    <col min="7176" max="7181" width="12" style="837" customWidth="1"/>
    <col min="7182" max="7182" width="14" style="837" customWidth="1"/>
    <col min="7183" max="7424" width="9.33203125" style="837"/>
    <col min="7425" max="7425" width="10.6640625" style="837" customWidth="1"/>
    <col min="7426" max="7426" width="8.6640625" style="837" customWidth="1"/>
    <col min="7427" max="7427" width="2.6640625" style="837" customWidth="1"/>
    <col min="7428" max="7428" width="180.6640625" style="837" customWidth="1"/>
    <col min="7429" max="7429" width="2.6640625" style="837" customWidth="1"/>
    <col min="7430" max="7430" width="20.6640625" style="837" customWidth="1"/>
    <col min="7431" max="7431" width="50.6640625" style="837" customWidth="1"/>
    <col min="7432" max="7437" width="12" style="837" customWidth="1"/>
    <col min="7438" max="7438" width="14" style="837" customWidth="1"/>
    <col min="7439" max="7680" width="9.33203125" style="837"/>
    <col min="7681" max="7681" width="10.6640625" style="837" customWidth="1"/>
    <col min="7682" max="7682" width="8.6640625" style="837" customWidth="1"/>
    <col min="7683" max="7683" width="2.6640625" style="837" customWidth="1"/>
    <col min="7684" max="7684" width="180.6640625" style="837" customWidth="1"/>
    <col min="7685" max="7685" width="2.6640625" style="837" customWidth="1"/>
    <col min="7686" max="7686" width="20.6640625" style="837" customWidth="1"/>
    <col min="7687" max="7687" width="50.6640625" style="837" customWidth="1"/>
    <col min="7688" max="7693" width="12" style="837" customWidth="1"/>
    <col min="7694" max="7694" width="14" style="837" customWidth="1"/>
    <col min="7695" max="7936" width="9.33203125" style="837"/>
    <col min="7937" max="7937" width="10.6640625" style="837" customWidth="1"/>
    <col min="7938" max="7938" width="8.6640625" style="837" customWidth="1"/>
    <col min="7939" max="7939" width="2.6640625" style="837" customWidth="1"/>
    <col min="7940" max="7940" width="180.6640625" style="837" customWidth="1"/>
    <col min="7941" max="7941" width="2.6640625" style="837" customWidth="1"/>
    <col min="7942" max="7942" width="20.6640625" style="837" customWidth="1"/>
    <col min="7943" max="7943" width="50.6640625" style="837" customWidth="1"/>
    <col min="7944" max="7949" width="12" style="837" customWidth="1"/>
    <col min="7950" max="7950" width="14" style="837" customWidth="1"/>
    <col min="7951" max="8192" width="9.33203125" style="837"/>
    <col min="8193" max="8193" width="10.6640625" style="837" customWidth="1"/>
    <col min="8194" max="8194" width="8.6640625" style="837" customWidth="1"/>
    <col min="8195" max="8195" width="2.6640625" style="837" customWidth="1"/>
    <col min="8196" max="8196" width="180.6640625" style="837" customWidth="1"/>
    <col min="8197" max="8197" width="2.6640625" style="837" customWidth="1"/>
    <col min="8198" max="8198" width="20.6640625" style="837" customWidth="1"/>
    <col min="8199" max="8199" width="50.6640625" style="837" customWidth="1"/>
    <col min="8200" max="8205" width="12" style="837" customWidth="1"/>
    <col min="8206" max="8206" width="14" style="837" customWidth="1"/>
    <col min="8207" max="8448" width="9.33203125" style="837"/>
    <col min="8449" max="8449" width="10.6640625" style="837" customWidth="1"/>
    <col min="8450" max="8450" width="8.6640625" style="837" customWidth="1"/>
    <col min="8451" max="8451" width="2.6640625" style="837" customWidth="1"/>
    <col min="8452" max="8452" width="180.6640625" style="837" customWidth="1"/>
    <col min="8453" max="8453" width="2.6640625" style="837" customWidth="1"/>
    <col min="8454" max="8454" width="20.6640625" style="837" customWidth="1"/>
    <col min="8455" max="8455" width="50.6640625" style="837" customWidth="1"/>
    <col min="8456" max="8461" width="12" style="837" customWidth="1"/>
    <col min="8462" max="8462" width="14" style="837" customWidth="1"/>
    <col min="8463" max="8704" width="9.33203125" style="837"/>
    <col min="8705" max="8705" width="10.6640625" style="837" customWidth="1"/>
    <col min="8706" max="8706" width="8.6640625" style="837" customWidth="1"/>
    <col min="8707" max="8707" width="2.6640625" style="837" customWidth="1"/>
    <col min="8708" max="8708" width="180.6640625" style="837" customWidth="1"/>
    <col min="8709" max="8709" width="2.6640625" style="837" customWidth="1"/>
    <col min="8710" max="8710" width="20.6640625" style="837" customWidth="1"/>
    <col min="8711" max="8711" width="50.6640625" style="837" customWidth="1"/>
    <col min="8712" max="8717" width="12" style="837" customWidth="1"/>
    <col min="8718" max="8718" width="14" style="837" customWidth="1"/>
    <col min="8719" max="8960" width="9.33203125" style="837"/>
    <col min="8961" max="8961" width="10.6640625" style="837" customWidth="1"/>
    <col min="8962" max="8962" width="8.6640625" style="837" customWidth="1"/>
    <col min="8963" max="8963" width="2.6640625" style="837" customWidth="1"/>
    <col min="8964" max="8964" width="180.6640625" style="837" customWidth="1"/>
    <col min="8965" max="8965" width="2.6640625" style="837" customWidth="1"/>
    <col min="8966" max="8966" width="20.6640625" style="837" customWidth="1"/>
    <col min="8967" max="8967" width="50.6640625" style="837" customWidth="1"/>
    <col min="8968" max="8973" width="12" style="837" customWidth="1"/>
    <col min="8974" max="8974" width="14" style="837" customWidth="1"/>
    <col min="8975" max="9216" width="9.33203125" style="837"/>
    <col min="9217" max="9217" width="10.6640625" style="837" customWidth="1"/>
    <col min="9218" max="9218" width="8.6640625" style="837" customWidth="1"/>
    <col min="9219" max="9219" width="2.6640625" style="837" customWidth="1"/>
    <col min="9220" max="9220" width="180.6640625" style="837" customWidth="1"/>
    <col min="9221" max="9221" width="2.6640625" style="837" customWidth="1"/>
    <col min="9222" max="9222" width="20.6640625" style="837" customWidth="1"/>
    <col min="9223" max="9223" width="50.6640625" style="837" customWidth="1"/>
    <col min="9224" max="9229" width="12" style="837" customWidth="1"/>
    <col min="9230" max="9230" width="14" style="837" customWidth="1"/>
    <col min="9231" max="9472" width="9.33203125" style="837"/>
    <col min="9473" max="9473" width="10.6640625" style="837" customWidth="1"/>
    <col min="9474" max="9474" width="8.6640625" style="837" customWidth="1"/>
    <col min="9475" max="9475" width="2.6640625" style="837" customWidth="1"/>
    <col min="9476" max="9476" width="180.6640625" style="837" customWidth="1"/>
    <col min="9477" max="9477" width="2.6640625" style="837" customWidth="1"/>
    <col min="9478" max="9478" width="20.6640625" style="837" customWidth="1"/>
    <col min="9479" max="9479" width="50.6640625" style="837" customWidth="1"/>
    <col min="9480" max="9485" width="12" style="837" customWidth="1"/>
    <col min="9486" max="9486" width="14" style="837" customWidth="1"/>
    <col min="9487" max="9728" width="9.33203125" style="837"/>
    <col min="9729" max="9729" width="10.6640625" style="837" customWidth="1"/>
    <col min="9730" max="9730" width="8.6640625" style="837" customWidth="1"/>
    <col min="9731" max="9731" width="2.6640625" style="837" customWidth="1"/>
    <col min="9732" max="9732" width="180.6640625" style="837" customWidth="1"/>
    <col min="9733" max="9733" width="2.6640625" style="837" customWidth="1"/>
    <col min="9734" max="9734" width="20.6640625" style="837" customWidth="1"/>
    <col min="9735" max="9735" width="50.6640625" style="837" customWidth="1"/>
    <col min="9736" max="9741" width="12" style="837" customWidth="1"/>
    <col min="9742" max="9742" width="14" style="837" customWidth="1"/>
    <col min="9743" max="9984" width="9.33203125" style="837"/>
    <col min="9985" max="9985" width="10.6640625" style="837" customWidth="1"/>
    <col min="9986" max="9986" width="8.6640625" style="837" customWidth="1"/>
    <col min="9987" max="9987" width="2.6640625" style="837" customWidth="1"/>
    <col min="9988" max="9988" width="180.6640625" style="837" customWidth="1"/>
    <col min="9989" max="9989" width="2.6640625" style="837" customWidth="1"/>
    <col min="9990" max="9990" width="20.6640625" style="837" customWidth="1"/>
    <col min="9991" max="9991" width="50.6640625" style="837" customWidth="1"/>
    <col min="9992" max="9997" width="12" style="837" customWidth="1"/>
    <col min="9998" max="9998" width="14" style="837" customWidth="1"/>
    <col min="9999" max="10240" width="9.33203125" style="837"/>
    <col min="10241" max="10241" width="10.6640625" style="837" customWidth="1"/>
    <col min="10242" max="10242" width="8.6640625" style="837" customWidth="1"/>
    <col min="10243" max="10243" width="2.6640625" style="837" customWidth="1"/>
    <col min="10244" max="10244" width="180.6640625" style="837" customWidth="1"/>
    <col min="10245" max="10245" width="2.6640625" style="837" customWidth="1"/>
    <col min="10246" max="10246" width="20.6640625" style="837" customWidth="1"/>
    <col min="10247" max="10247" width="50.6640625" style="837" customWidth="1"/>
    <col min="10248" max="10253" width="12" style="837" customWidth="1"/>
    <col min="10254" max="10254" width="14" style="837" customWidth="1"/>
    <col min="10255" max="10496" width="9.33203125" style="837"/>
    <col min="10497" max="10497" width="10.6640625" style="837" customWidth="1"/>
    <col min="10498" max="10498" width="8.6640625" style="837" customWidth="1"/>
    <col min="10499" max="10499" width="2.6640625" style="837" customWidth="1"/>
    <col min="10500" max="10500" width="180.6640625" style="837" customWidth="1"/>
    <col min="10501" max="10501" width="2.6640625" style="837" customWidth="1"/>
    <col min="10502" max="10502" width="20.6640625" style="837" customWidth="1"/>
    <col min="10503" max="10503" width="50.6640625" style="837" customWidth="1"/>
    <col min="10504" max="10509" width="12" style="837" customWidth="1"/>
    <col min="10510" max="10510" width="14" style="837" customWidth="1"/>
    <col min="10511" max="10752" width="9.33203125" style="837"/>
    <col min="10753" max="10753" width="10.6640625" style="837" customWidth="1"/>
    <col min="10754" max="10754" width="8.6640625" style="837" customWidth="1"/>
    <col min="10755" max="10755" width="2.6640625" style="837" customWidth="1"/>
    <col min="10756" max="10756" width="180.6640625" style="837" customWidth="1"/>
    <col min="10757" max="10757" width="2.6640625" style="837" customWidth="1"/>
    <col min="10758" max="10758" width="20.6640625" style="837" customWidth="1"/>
    <col min="10759" max="10759" width="50.6640625" style="837" customWidth="1"/>
    <col min="10760" max="10765" width="12" style="837" customWidth="1"/>
    <col min="10766" max="10766" width="14" style="837" customWidth="1"/>
    <col min="10767" max="11008" width="9.33203125" style="837"/>
    <col min="11009" max="11009" width="10.6640625" style="837" customWidth="1"/>
    <col min="11010" max="11010" width="8.6640625" style="837" customWidth="1"/>
    <col min="11011" max="11011" width="2.6640625" style="837" customWidth="1"/>
    <col min="11012" max="11012" width="180.6640625" style="837" customWidth="1"/>
    <col min="11013" max="11013" width="2.6640625" style="837" customWidth="1"/>
    <col min="11014" max="11014" width="20.6640625" style="837" customWidth="1"/>
    <col min="11015" max="11015" width="50.6640625" style="837" customWidth="1"/>
    <col min="11016" max="11021" width="12" style="837" customWidth="1"/>
    <col min="11022" max="11022" width="14" style="837" customWidth="1"/>
    <col min="11023" max="11264" width="9.33203125" style="837"/>
    <col min="11265" max="11265" width="10.6640625" style="837" customWidth="1"/>
    <col min="11266" max="11266" width="8.6640625" style="837" customWidth="1"/>
    <col min="11267" max="11267" width="2.6640625" style="837" customWidth="1"/>
    <col min="11268" max="11268" width="180.6640625" style="837" customWidth="1"/>
    <col min="11269" max="11269" width="2.6640625" style="837" customWidth="1"/>
    <col min="11270" max="11270" width="20.6640625" style="837" customWidth="1"/>
    <col min="11271" max="11271" width="50.6640625" style="837" customWidth="1"/>
    <col min="11272" max="11277" width="12" style="837" customWidth="1"/>
    <col min="11278" max="11278" width="14" style="837" customWidth="1"/>
    <col min="11279" max="11520" width="9.33203125" style="837"/>
    <col min="11521" max="11521" width="10.6640625" style="837" customWidth="1"/>
    <col min="11522" max="11522" width="8.6640625" style="837" customWidth="1"/>
    <col min="11523" max="11523" width="2.6640625" style="837" customWidth="1"/>
    <col min="11524" max="11524" width="180.6640625" style="837" customWidth="1"/>
    <col min="11525" max="11525" width="2.6640625" style="837" customWidth="1"/>
    <col min="11526" max="11526" width="20.6640625" style="837" customWidth="1"/>
    <col min="11527" max="11527" width="50.6640625" style="837" customWidth="1"/>
    <col min="11528" max="11533" width="12" style="837" customWidth="1"/>
    <col min="11534" max="11534" width="14" style="837" customWidth="1"/>
    <col min="11535" max="11776" width="9.33203125" style="837"/>
    <col min="11777" max="11777" width="10.6640625" style="837" customWidth="1"/>
    <col min="11778" max="11778" width="8.6640625" style="837" customWidth="1"/>
    <col min="11779" max="11779" width="2.6640625" style="837" customWidth="1"/>
    <col min="11780" max="11780" width="180.6640625" style="837" customWidth="1"/>
    <col min="11781" max="11781" width="2.6640625" style="837" customWidth="1"/>
    <col min="11782" max="11782" width="20.6640625" style="837" customWidth="1"/>
    <col min="11783" max="11783" width="50.6640625" style="837" customWidth="1"/>
    <col min="11784" max="11789" width="12" style="837" customWidth="1"/>
    <col min="11790" max="11790" width="14" style="837" customWidth="1"/>
    <col min="11791" max="12032" width="9.33203125" style="837"/>
    <col min="12033" max="12033" width="10.6640625" style="837" customWidth="1"/>
    <col min="12034" max="12034" width="8.6640625" style="837" customWidth="1"/>
    <col min="12035" max="12035" width="2.6640625" style="837" customWidth="1"/>
    <col min="12036" max="12036" width="180.6640625" style="837" customWidth="1"/>
    <col min="12037" max="12037" width="2.6640625" style="837" customWidth="1"/>
    <col min="12038" max="12038" width="20.6640625" style="837" customWidth="1"/>
    <col min="12039" max="12039" width="50.6640625" style="837" customWidth="1"/>
    <col min="12040" max="12045" width="12" style="837" customWidth="1"/>
    <col min="12046" max="12046" width="14" style="837" customWidth="1"/>
    <col min="12047" max="12288" width="9.33203125" style="837"/>
    <col min="12289" max="12289" width="10.6640625" style="837" customWidth="1"/>
    <col min="12290" max="12290" width="8.6640625" style="837" customWidth="1"/>
    <col min="12291" max="12291" width="2.6640625" style="837" customWidth="1"/>
    <col min="12292" max="12292" width="180.6640625" style="837" customWidth="1"/>
    <col min="12293" max="12293" width="2.6640625" style="837" customWidth="1"/>
    <col min="12294" max="12294" width="20.6640625" style="837" customWidth="1"/>
    <col min="12295" max="12295" width="50.6640625" style="837" customWidth="1"/>
    <col min="12296" max="12301" width="12" style="837" customWidth="1"/>
    <col min="12302" max="12302" width="14" style="837" customWidth="1"/>
    <col min="12303" max="12544" width="9.33203125" style="837"/>
    <col min="12545" max="12545" width="10.6640625" style="837" customWidth="1"/>
    <col min="12546" max="12546" width="8.6640625" style="837" customWidth="1"/>
    <col min="12547" max="12547" width="2.6640625" style="837" customWidth="1"/>
    <col min="12548" max="12548" width="180.6640625" style="837" customWidth="1"/>
    <col min="12549" max="12549" width="2.6640625" style="837" customWidth="1"/>
    <col min="12550" max="12550" width="20.6640625" style="837" customWidth="1"/>
    <col min="12551" max="12551" width="50.6640625" style="837" customWidth="1"/>
    <col min="12552" max="12557" width="12" style="837" customWidth="1"/>
    <col min="12558" max="12558" width="14" style="837" customWidth="1"/>
    <col min="12559" max="12800" width="9.33203125" style="837"/>
    <col min="12801" max="12801" width="10.6640625" style="837" customWidth="1"/>
    <col min="12802" max="12802" width="8.6640625" style="837" customWidth="1"/>
    <col min="12803" max="12803" width="2.6640625" style="837" customWidth="1"/>
    <col min="12804" max="12804" width="180.6640625" style="837" customWidth="1"/>
    <col min="12805" max="12805" width="2.6640625" style="837" customWidth="1"/>
    <col min="12806" max="12806" width="20.6640625" style="837" customWidth="1"/>
    <col min="12807" max="12807" width="50.6640625" style="837" customWidth="1"/>
    <col min="12808" max="12813" width="12" style="837" customWidth="1"/>
    <col min="12814" max="12814" width="14" style="837" customWidth="1"/>
    <col min="12815" max="13056" width="9.33203125" style="837"/>
    <col min="13057" max="13057" width="10.6640625" style="837" customWidth="1"/>
    <col min="13058" max="13058" width="8.6640625" style="837" customWidth="1"/>
    <col min="13059" max="13059" width="2.6640625" style="837" customWidth="1"/>
    <col min="13060" max="13060" width="180.6640625" style="837" customWidth="1"/>
    <col min="13061" max="13061" width="2.6640625" style="837" customWidth="1"/>
    <col min="13062" max="13062" width="20.6640625" style="837" customWidth="1"/>
    <col min="13063" max="13063" width="50.6640625" style="837" customWidth="1"/>
    <col min="13064" max="13069" width="12" style="837" customWidth="1"/>
    <col min="13070" max="13070" width="14" style="837" customWidth="1"/>
    <col min="13071" max="13312" width="9.33203125" style="837"/>
    <col min="13313" max="13313" width="10.6640625" style="837" customWidth="1"/>
    <col min="13314" max="13314" width="8.6640625" style="837" customWidth="1"/>
    <col min="13315" max="13315" width="2.6640625" style="837" customWidth="1"/>
    <col min="13316" max="13316" width="180.6640625" style="837" customWidth="1"/>
    <col min="13317" max="13317" width="2.6640625" style="837" customWidth="1"/>
    <col min="13318" max="13318" width="20.6640625" style="837" customWidth="1"/>
    <col min="13319" max="13319" width="50.6640625" style="837" customWidth="1"/>
    <col min="13320" max="13325" width="12" style="837" customWidth="1"/>
    <col min="13326" max="13326" width="14" style="837" customWidth="1"/>
    <col min="13327" max="13568" width="9.33203125" style="837"/>
    <col min="13569" max="13569" width="10.6640625" style="837" customWidth="1"/>
    <col min="13570" max="13570" width="8.6640625" style="837" customWidth="1"/>
    <col min="13571" max="13571" width="2.6640625" style="837" customWidth="1"/>
    <col min="13572" max="13572" width="180.6640625" style="837" customWidth="1"/>
    <col min="13573" max="13573" width="2.6640625" style="837" customWidth="1"/>
    <col min="13574" max="13574" width="20.6640625" style="837" customWidth="1"/>
    <col min="13575" max="13575" width="50.6640625" style="837" customWidth="1"/>
    <col min="13576" max="13581" width="12" style="837" customWidth="1"/>
    <col min="13582" max="13582" width="14" style="837" customWidth="1"/>
    <col min="13583" max="13824" width="9.33203125" style="837"/>
    <col min="13825" max="13825" width="10.6640625" style="837" customWidth="1"/>
    <col min="13826" max="13826" width="8.6640625" style="837" customWidth="1"/>
    <col min="13827" max="13827" width="2.6640625" style="837" customWidth="1"/>
    <col min="13828" max="13828" width="180.6640625" style="837" customWidth="1"/>
    <col min="13829" max="13829" width="2.6640625" style="837" customWidth="1"/>
    <col min="13830" max="13830" width="20.6640625" style="837" customWidth="1"/>
    <col min="13831" max="13831" width="50.6640625" style="837" customWidth="1"/>
    <col min="13832" max="13837" width="12" style="837" customWidth="1"/>
    <col min="13838" max="13838" width="14" style="837" customWidth="1"/>
    <col min="13839" max="14080" width="9.33203125" style="837"/>
    <col min="14081" max="14081" width="10.6640625" style="837" customWidth="1"/>
    <col min="14082" max="14082" width="8.6640625" style="837" customWidth="1"/>
    <col min="14083" max="14083" width="2.6640625" style="837" customWidth="1"/>
    <col min="14084" max="14084" width="180.6640625" style="837" customWidth="1"/>
    <col min="14085" max="14085" width="2.6640625" style="837" customWidth="1"/>
    <col min="14086" max="14086" width="20.6640625" style="837" customWidth="1"/>
    <col min="14087" max="14087" width="50.6640625" style="837" customWidth="1"/>
    <col min="14088" max="14093" width="12" style="837" customWidth="1"/>
    <col min="14094" max="14094" width="14" style="837" customWidth="1"/>
    <col min="14095" max="14336" width="9.33203125" style="837"/>
    <col min="14337" max="14337" width="10.6640625" style="837" customWidth="1"/>
    <col min="14338" max="14338" width="8.6640625" style="837" customWidth="1"/>
    <col min="14339" max="14339" width="2.6640625" style="837" customWidth="1"/>
    <col min="14340" max="14340" width="180.6640625" style="837" customWidth="1"/>
    <col min="14341" max="14341" width="2.6640625" style="837" customWidth="1"/>
    <col min="14342" max="14342" width="20.6640625" style="837" customWidth="1"/>
    <col min="14343" max="14343" width="50.6640625" style="837" customWidth="1"/>
    <col min="14344" max="14349" width="12" style="837" customWidth="1"/>
    <col min="14350" max="14350" width="14" style="837" customWidth="1"/>
    <col min="14351" max="14592" width="9.33203125" style="837"/>
    <col min="14593" max="14593" width="10.6640625" style="837" customWidth="1"/>
    <col min="14594" max="14594" width="8.6640625" style="837" customWidth="1"/>
    <col min="14595" max="14595" width="2.6640625" style="837" customWidth="1"/>
    <col min="14596" max="14596" width="180.6640625" style="837" customWidth="1"/>
    <col min="14597" max="14597" width="2.6640625" style="837" customWidth="1"/>
    <col min="14598" max="14598" width="20.6640625" style="837" customWidth="1"/>
    <col min="14599" max="14599" width="50.6640625" style="837" customWidth="1"/>
    <col min="14600" max="14605" width="12" style="837" customWidth="1"/>
    <col min="14606" max="14606" width="14" style="837" customWidth="1"/>
    <col min="14607" max="14848" width="9.33203125" style="837"/>
    <col min="14849" max="14849" width="10.6640625" style="837" customWidth="1"/>
    <col min="14850" max="14850" width="8.6640625" style="837" customWidth="1"/>
    <col min="14851" max="14851" width="2.6640625" style="837" customWidth="1"/>
    <col min="14852" max="14852" width="180.6640625" style="837" customWidth="1"/>
    <col min="14853" max="14853" width="2.6640625" style="837" customWidth="1"/>
    <col min="14854" max="14854" width="20.6640625" style="837" customWidth="1"/>
    <col min="14855" max="14855" width="50.6640625" style="837" customWidth="1"/>
    <col min="14856" max="14861" width="12" style="837" customWidth="1"/>
    <col min="14862" max="14862" width="14" style="837" customWidth="1"/>
    <col min="14863" max="15104" width="9.33203125" style="837"/>
    <col min="15105" max="15105" width="10.6640625" style="837" customWidth="1"/>
    <col min="15106" max="15106" width="8.6640625" style="837" customWidth="1"/>
    <col min="15107" max="15107" width="2.6640625" style="837" customWidth="1"/>
    <col min="15108" max="15108" width="180.6640625" style="837" customWidth="1"/>
    <col min="15109" max="15109" width="2.6640625" style="837" customWidth="1"/>
    <col min="15110" max="15110" width="20.6640625" style="837" customWidth="1"/>
    <col min="15111" max="15111" width="50.6640625" style="837" customWidth="1"/>
    <col min="15112" max="15117" width="12" style="837" customWidth="1"/>
    <col min="15118" max="15118" width="14" style="837" customWidth="1"/>
    <col min="15119" max="15360" width="9.33203125" style="837"/>
    <col min="15361" max="15361" width="10.6640625" style="837" customWidth="1"/>
    <col min="15362" max="15362" width="8.6640625" style="837" customWidth="1"/>
    <col min="15363" max="15363" width="2.6640625" style="837" customWidth="1"/>
    <col min="15364" max="15364" width="180.6640625" style="837" customWidth="1"/>
    <col min="15365" max="15365" width="2.6640625" style="837" customWidth="1"/>
    <col min="15366" max="15366" width="20.6640625" style="837" customWidth="1"/>
    <col min="15367" max="15367" width="50.6640625" style="837" customWidth="1"/>
    <col min="15368" max="15373" width="12" style="837" customWidth="1"/>
    <col min="15374" max="15374" width="14" style="837" customWidth="1"/>
    <col min="15375" max="15616" width="9.33203125" style="837"/>
    <col min="15617" max="15617" width="10.6640625" style="837" customWidth="1"/>
    <col min="15618" max="15618" width="8.6640625" style="837" customWidth="1"/>
    <col min="15619" max="15619" width="2.6640625" style="837" customWidth="1"/>
    <col min="15620" max="15620" width="180.6640625" style="837" customWidth="1"/>
    <col min="15621" max="15621" width="2.6640625" style="837" customWidth="1"/>
    <col min="15622" max="15622" width="20.6640625" style="837" customWidth="1"/>
    <col min="15623" max="15623" width="50.6640625" style="837" customWidth="1"/>
    <col min="15624" max="15629" width="12" style="837" customWidth="1"/>
    <col min="15630" max="15630" width="14" style="837" customWidth="1"/>
    <col min="15631" max="15872" width="9.33203125" style="837"/>
    <col min="15873" max="15873" width="10.6640625" style="837" customWidth="1"/>
    <col min="15874" max="15874" width="8.6640625" style="837" customWidth="1"/>
    <col min="15875" max="15875" width="2.6640625" style="837" customWidth="1"/>
    <col min="15876" max="15876" width="180.6640625" style="837" customWidth="1"/>
    <col min="15877" max="15877" width="2.6640625" style="837" customWidth="1"/>
    <col min="15878" max="15878" width="20.6640625" style="837" customWidth="1"/>
    <col min="15879" max="15879" width="50.6640625" style="837" customWidth="1"/>
    <col min="15880" max="15885" width="12" style="837" customWidth="1"/>
    <col min="15886" max="15886" width="14" style="837" customWidth="1"/>
    <col min="15887" max="16128" width="9.33203125" style="837"/>
    <col min="16129" max="16129" width="10.6640625" style="837" customWidth="1"/>
    <col min="16130" max="16130" width="8.6640625" style="837" customWidth="1"/>
    <col min="16131" max="16131" width="2.6640625" style="837" customWidth="1"/>
    <col min="16132" max="16132" width="180.6640625" style="837" customWidth="1"/>
    <col min="16133" max="16133" width="2.6640625" style="837" customWidth="1"/>
    <col min="16134" max="16134" width="20.6640625" style="837" customWidth="1"/>
    <col min="16135" max="16135" width="50.6640625" style="837" customWidth="1"/>
    <col min="16136" max="16141" width="12" style="837" customWidth="1"/>
    <col min="16142" max="16142" width="14" style="837" customWidth="1"/>
    <col min="16143" max="16384" width="9.33203125" style="837"/>
  </cols>
  <sheetData>
    <row r="1" spans="1:14" s="1142" customFormat="1" ht="35.1" customHeight="1" thickBot="1" x14ac:dyDescent="0.25">
      <c r="A1" s="1136"/>
      <c r="B1" s="1137"/>
      <c r="C1" s="1138"/>
      <c r="D1" s="1138"/>
      <c r="E1" s="1139"/>
      <c r="F1" s="1139"/>
      <c r="G1" s="1140" t="s">
        <v>948</v>
      </c>
      <c r="H1" s="1141" t="s">
        <v>926</v>
      </c>
      <c r="J1" s="1143"/>
    </row>
    <row r="2" spans="1:14" s="1142" customFormat="1" ht="35.1" customHeight="1" x14ac:dyDescent="0.35">
      <c r="A2" s="1144" t="s">
        <v>654</v>
      </c>
      <c r="B2" s="1145"/>
      <c r="C2" s="1146"/>
      <c r="D2" s="1146"/>
      <c r="E2" s="1146"/>
      <c r="F2" s="1147"/>
      <c r="G2" s="1790" t="str">
        <f>IF(AND(ISBLANK($F$13),SUM('t15(1)'!$W$1:$W$65513)+SUM('t15(1)'!$R$1:$R$65514)&gt;0),"Attenzione: è necessario compilare la domanda LEG428 !!!","OK")</f>
        <v>OK</v>
      </c>
      <c r="H2" s="1148"/>
      <c r="I2" s="1149"/>
      <c r="J2" s="1143"/>
    </row>
    <row r="3" spans="1:14" s="1153" customFormat="1" ht="35.1" customHeight="1" thickBot="1" x14ac:dyDescent="0.4">
      <c r="A3" s="1144" t="s">
        <v>655</v>
      </c>
      <c r="B3" s="1145"/>
      <c r="C3" s="1150"/>
      <c r="D3" s="1150"/>
      <c r="E3" s="1151"/>
      <c r="F3" s="1152"/>
      <c r="G3" s="1791"/>
      <c r="H3" s="1148"/>
      <c r="I3" s="1149"/>
      <c r="J3" s="1143"/>
    </row>
    <row r="4" spans="1:14" s="1160" customFormat="1" ht="35.1" customHeight="1" thickBot="1" x14ac:dyDescent="0.2">
      <c r="A4" s="1154"/>
      <c r="B4" s="1155"/>
      <c r="C4" s="1156"/>
      <c r="D4" s="1156"/>
      <c r="E4" s="1157"/>
      <c r="F4" s="1158"/>
      <c r="G4" s="1159" t="s">
        <v>656</v>
      </c>
      <c r="I4" s="1161"/>
    </row>
    <row r="5" spans="1:14" s="1160" customFormat="1" ht="35.1" customHeight="1" x14ac:dyDescent="0.15">
      <c r="A5" s="1162"/>
      <c r="B5" s="1163"/>
      <c r="D5" s="1164"/>
      <c r="E5" s="1164"/>
      <c r="F5" s="1165"/>
      <c r="G5" s="1792" t="s">
        <v>909</v>
      </c>
      <c r="I5" s="1161"/>
      <c r="J5" s="1164"/>
    </row>
    <row r="6" spans="1:14" s="1160" customFormat="1" ht="35.1" customHeight="1" thickBot="1" x14ac:dyDescent="0.2">
      <c r="A6" s="1166" t="str">
        <f>'t1'!$A$1</f>
        <v>REGIONI ED AUTONOMIE LOCALI - anno 2024</v>
      </c>
      <c r="B6" s="1167"/>
      <c r="C6" s="1168"/>
      <c r="D6" s="1169"/>
      <c r="E6" s="1168"/>
      <c r="F6" s="1168"/>
      <c r="G6" s="1793"/>
      <c r="H6" s="1170"/>
      <c r="I6" s="1161"/>
    </row>
    <row r="7" spans="1:14" s="1160" customFormat="1" ht="35.1" customHeight="1" x14ac:dyDescent="0.15">
      <c r="A7" s="1166"/>
      <c r="B7" s="1171"/>
      <c r="D7" s="1172" t="s">
        <v>949</v>
      </c>
      <c r="H7" s="1173"/>
      <c r="I7" s="1174"/>
      <c r="J7" s="1173"/>
      <c r="N7" s="833" t="s">
        <v>658</v>
      </c>
    </row>
    <row r="8" spans="1:14" s="1160" customFormat="1" ht="15" customHeight="1" x14ac:dyDescent="0.15">
      <c r="A8" s="1166"/>
      <c r="B8" s="1171"/>
      <c r="D8" s="1174"/>
      <c r="H8" s="1173"/>
      <c r="I8" s="1174"/>
      <c r="J8" s="1173"/>
      <c r="N8" s="1161">
        <f>(COUNTIF(F:F,"&lt;&gt;"&amp;"")+COUNTIF(D36,"&lt;&gt;"&amp;"")+COUNTIF(D39,"&lt;&gt;"&amp;""))-2</f>
        <v>0</v>
      </c>
    </row>
    <row r="9" spans="1:14" s="1160" customFormat="1" ht="10.35" customHeight="1" x14ac:dyDescent="0.15">
      <c r="A9" s="1166"/>
      <c r="B9" s="1171"/>
      <c r="D9" s="1174"/>
      <c r="H9" s="1173"/>
      <c r="I9" s="1174"/>
      <c r="J9" s="1173"/>
      <c r="N9" s="833"/>
    </row>
    <row r="10" spans="1:14" ht="10.35" customHeight="1" x14ac:dyDescent="0.2">
      <c r="A10" s="835"/>
      <c r="B10" s="845"/>
      <c r="D10" s="1175"/>
      <c r="E10" s="835"/>
      <c r="F10" s="849"/>
      <c r="H10" s="835"/>
      <c r="I10" s="835"/>
      <c r="J10" s="836"/>
    </row>
    <row r="11" spans="1:14" s="839" customFormat="1" ht="35.25" customHeight="1" x14ac:dyDescent="0.15">
      <c r="A11" s="1176" t="s">
        <v>670</v>
      </c>
      <c r="B11" s="1176"/>
      <c r="C11" s="1176"/>
      <c r="D11" s="1177" t="s">
        <v>825</v>
      </c>
      <c r="E11" s="1176"/>
      <c r="F11" s="1178"/>
      <c r="G11" s="838"/>
      <c r="I11" s="1179"/>
      <c r="J11" s="840"/>
    </row>
    <row r="12" spans="1:14" s="839" customFormat="1" ht="4.3499999999999996" customHeight="1" x14ac:dyDescent="0.15">
      <c r="A12" s="844"/>
      <c r="B12" s="845"/>
      <c r="D12" s="838"/>
      <c r="E12" s="841"/>
      <c r="F12" s="849"/>
      <c r="G12" s="838"/>
      <c r="I12" s="1179"/>
      <c r="J12" s="840"/>
    </row>
    <row r="13" spans="1:14" s="839" customFormat="1" ht="30" customHeight="1" x14ac:dyDescent="0.15">
      <c r="A13" s="854" t="s">
        <v>950</v>
      </c>
      <c r="B13" s="882" t="s">
        <v>668</v>
      </c>
      <c r="C13" s="1180" t="s">
        <v>983</v>
      </c>
      <c r="D13" s="856" t="s">
        <v>1277</v>
      </c>
      <c r="F13" s="851"/>
      <c r="G13" s="869" t="str">
        <f>IF(AND(ISBLANK(F13),C13="x",$N$8&gt;0),"Attenzione: domanda a risposta obbligatoria",IF(ISBLANK(F13),"",IF(ISNUMBER(F13),IF(F13-INT(F13)=0,"","  Errore ! Inserire un numero intero senza decimali"),"  Errore ! Inserire un numero intero senza decimali")))</f>
        <v/>
      </c>
      <c r="K13" s="847" t="str">
        <f>LEFT(A13,3)</f>
        <v>LEG</v>
      </c>
      <c r="L13" s="847" t="str">
        <f>RIGHT(A13,3)</f>
        <v>428</v>
      </c>
      <c r="M13" s="847" t="str">
        <f>B13</f>
        <v>INT</v>
      </c>
      <c r="N13" s="847" t="str">
        <f>IF(ISNUMBER(F13),ROUND(F13,0),"")</f>
        <v/>
      </c>
    </row>
    <row r="14" spans="1:14" s="839" customFormat="1" ht="4.3499999999999996" customHeight="1" x14ac:dyDescent="0.15">
      <c r="A14" s="858"/>
      <c r="B14" s="848"/>
      <c r="D14" s="841"/>
      <c r="E14" s="841"/>
      <c r="F14" s="849"/>
      <c r="G14" s="868"/>
      <c r="I14" s="1179"/>
      <c r="J14" s="840"/>
    </row>
    <row r="15" spans="1:14" s="839" customFormat="1" ht="30" customHeight="1" x14ac:dyDescent="0.15">
      <c r="A15" s="854" t="s">
        <v>984</v>
      </c>
      <c r="B15" s="882" t="s">
        <v>668</v>
      </c>
      <c r="C15" s="883"/>
      <c r="D15" s="856" t="s">
        <v>985</v>
      </c>
      <c r="E15" s="883"/>
      <c r="F15" s="885"/>
      <c r="G15" s="869" t="str">
        <f>IF(AND(ISBLANK(F15),C15="x",$N$8&gt;0),"Attenzione: domanda a risposta obbligatoria",IF(ISBLANK(F15),"",IF(ISNUMBER(F15),IF(F15-INT(F15)=0,"","  Errore ! Inserire un numero intero senza decimali"),"  Errore ! Inserire un numero intero senza decimali")))</f>
        <v/>
      </c>
      <c r="K15" s="847" t="str">
        <f>LEFT(A15,3)</f>
        <v>LEG</v>
      </c>
      <c r="L15" s="847" t="str">
        <f>RIGHT(A15,3)</f>
        <v>433</v>
      </c>
      <c r="M15" s="847" t="str">
        <f>B15</f>
        <v>INT</v>
      </c>
      <c r="N15" s="847" t="str">
        <f>IF(ISNUMBER(F15),ROUND(F15,0),"")</f>
        <v/>
      </c>
    </row>
    <row r="16" spans="1:14" s="839" customFormat="1" ht="4.3499999999999996" customHeight="1" x14ac:dyDescent="0.15">
      <c r="A16" s="857"/>
      <c r="B16" s="943"/>
      <c r="D16" s="853"/>
      <c r="E16" s="841"/>
      <c r="F16" s="849"/>
      <c r="G16" s="868"/>
      <c r="I16" s="1179"/>
      <c r="J16" s="840"/>
    </row>
    <row r="17" spans="1:14" s="839" customFormat="1" ht="30" customHeight="1" x14ac:dyDescent="0.15">
      <c r="A17" s="854" t="s">
        <v>986</v>
      </c>
      <c r="B17" s="882" t="s">
        <v>668</v>
      </c>
      <c r="D17" s="856" t="s">
        <v>987</v>
      </c>
      <c r="E17" s="883"/>
      <c r="F17" s="885"/>
      <c r="G17" s="869" t="str">
        <f>IF(AND(ISBLANK(F17),C17="x",$N$8&gt;0),"Attenzione: domanda a risposta obbligatoria",IF(ISBLANK(F17),"",IF(ISNUMBER(F17),IF(F17-INT(F17)=0,"","  Errore ! Inserire un numero intero senza decimali"),"  Errore ! Inserire un numero intero senza decimali")))</f>
        <v/>
      </c>
      <c r="K17" s="847" t="str">
        <f>LEFT(A17,3)</f>
        <v>LEG</v>
      </c>
      <c r="L17" s="847" t="str">
        <f>RIGHT(A17,3)</f>
        <v>434</v>
      </c>
      <c r="M17" s="847" t="str">
        <f>B17</f>
        <v>INT</v>
      </c>
      <c r="N17" s="847" t="str">
        <f>IF(ISNUMBER(F17),ROUND(F17,0),"")</f>
        <v/>
      </c>
    </row>
    <row r="18" spans="1:14" s="839" customFormat="1" ht="4.3499999999999996" customHeight="1" x14ac:dyDescent="0.15">
      <c r="A18" s="854"/>
      <c r="B18" s="882"/>
      <c r="D18" s="856"/>
      <c r="E18" s="883"/>
      <c r="F18" s="1535"/>
      <c r="G18" s="869"/>
      <c r="K18" s="847"/>
      <c r="L18" s="847"/>
      <c r="M18" s="847"/>
      <c r="N18" s="847"/>
    </row>
    <row r="19" spans="1:14" s="839" customFormat="1" ht="30" customHeight="1" x14ac:dyDescent="0.15">
      <c r="A19" s="1516" t="s">
        <v>1400</v>
      </c>
      <c r="B19" s="882" t="s">
        <v>668</v>
      </c>
      <c r="D19" s="856" t="s">
        <v>1401</v>
      </c>
      <c r="E19" s="883"/>
      <c r="F19" s="885"/>
      <c r="G19" s="869" t="str">
        <f>IF(AND(ISBLANK(F19),C19="x",$N$8&gt;0),"Attenzione: domanda a risposta obbligatoria",IF(ISBLANK(F19),"",IF(ISNUMBER(F19),IF(F19-INT(F19)=0,"","  Errore ! Inserire un numero intero senza decimali"),"  Errore ! Inserire un numero intero senza decimali")))</f>
        <v/>
      </c>
      <c r="K19" s="847" t="str">
        <f>LEFT(A19,3)</f>
        <v>LEG</v>
      </c>
      <c r="L19" s="847" t="str">
        <f>RIGHT(A19,3)</f>
        <v>516</v>
      </c>
      <c r="M19" s="847" t="str">
        <f>B19</f>
        <v>INT</v>
      </c>
      <c r="N19" s="847" t="str">
        <f>IF(ISNUMBER(F19),ROUND(F19,0),"")</f>
        <v/>
      </c>
    </row>
    <row r="20" spans="1:14" s="839" customFormat="1" ht="4.3499999999999996" customHeight="1" x14ac:dyDescent="0.15">
      <c r="A20" s="857"/>
      <c r="B20" s="943"/>
      <c r="D20" s="853"/>
      <c r="E20" s="841"/>
      <c r="F20" s="849"/>
      <c r="G20" s="868"/>
      <c r="I20" s="1179"/>
      <c r="J20" s="840"/>
    </row>
    <row r="21" spans="1:14" s="839" customFormat="1" ht="30" customHeight="1" x14ac:dyDescent="0.15">
      <c r="A21" s="854" t="s">
        <v>988</v>
      </c>
      <c r="B21" s="882" t="s">
        <v>668</v>
      </c>
      <c r="D21" s="856" t="s">
        <v>989</v>
      </c>
      <c r="E21" s="883"/>
      <c r="F21" s="885"/>
      <c r="G21" s="869" t="str">
        <f>IF(AND(ISBLANK(F21),C21="x",$N$8&gt;0),"Attenzione: domanda a risposta obbligatoria",IF(ISBLANK(F21),"",IF(ISNUMBER(F21),IF(F21-INT(F21)=0,"","  Errore ! Inserire un numero intero senza decimali"),"  Errore ! Inserire un numero intero senza decimali")))</f>
        <v/>
      </c>
      <c r="K21" s="847" t="str">
        <f>LEFT(A21,3)</f>
        <v>LEG</v>
      </c>
      <c r="L21" s="847" t="str">
        <f>RIGHT(A21,3)</f>
        <v>435</v>
      </c>
      <c r="M21" s="847" t="str">
        <f>B21</f>
        <v>INT</v>
      </c>
      <c r="N21" s="847" t="str">
        <f>IF(ISNUMBER(F21),ROUND(F21,0),"")</f>
        <v/>
      </c>
    </row>
    <row r="22" spans="1:14" s="839" customFormat="1" ht="4.3499999999999996" customHeight="1" x14ac:dyDescent="0.15">
      <c r="A22" s="857"/>
      <c r="B22" s="943"/>
      <c r="D22" s="853"/>
      <c r="E22" s="841"/>
      <c r="F22" s="849"/>
      <c r="G22" s="868"/>
      <c r="I22" s="1179"/>
      <c r="J22" s="840"/>
    </row>
    <row r="23" spans="1:14" s="839" customFormat="1" ht="30" customHeight="1" x14ac:dyDescent="0.15">
      <c r="A23" s="854" t="s">
        <v>990</v>
      </c>
      <c r="B23" s="882" t="s">
        <v>671</v>
      </c>
      <c r="C23" s="1180" t="s">
        <v>983</v>
      </c>
      <c r="D23" s="856" t="s">
        <v>1127</v>
      </c>
      <c r="E23" s="883"/>
      <c r="F23" s="1181"/>
      <c r="G23" s="1182" t="str">
        <f>IF(AND(ISBLANK(F23),C23="x",$N$8&gt;0),"Attenzione: domanda a risposta obbligatoria",IF(ISBLANK(F23),"",IF(ISNUMBER(F23),IF(F23-ROUND(F23,4)=0,"","  Errore ! Inserire una % con al massimo due valori decimali"),"  Errore ! Inserire una % con al massimo due valori decimali")))</f>
        <v/>
      </c>
      <c r="K23" s="847" t="str">
        <f>LEFT(A23,3)</f>
        <v>LEG</v>
      </c>
      <c r="L23" s="847" t="str">
        <f>RIGHT(A23,3)</f>
        <v>436</v>
      </c>
      <c r="M23" s="847" t="str">
        <f>B23</f>
        <v>PERC</v>
      </c>
      <c r="N23" s="1183" t="str">
        <f>IF(ISNUMBER(F23),ROUND(F23,4)*100,"")</f>
        <v/>
      </c>
    </row>
    <row r="24" spans="1:14" s="839" customFormat="1" ht="4.3499999999999996" customHeight="1" x14ac:dyDescent="0.15">
      <c r="A24" s="857"/>
      <c r="B24" s="943"/>
      <c r="D24" s="853"/>
      <c r="E24" s="841"/>
      <c r="F24" s="849"/>
      <c r="G24" s="868"/>
      <c r="I24" s="1179"/>
      <c r="J24" s="840"/>
    </row>
    <row r="25" spans="1:14" s="839" customFormat="1" ht="30" customHeight="1" x14ac:dyDescent="0.15">
      <c r="A25" s="1516" t="s">
        <v>1402</v>
      </c>
      <c r="B25" s="882" t="s">
        <v>668</v>
      </c>
      <c r="C25" s="883"/>
      <c r="D25" s="856" t="s">
        <v>1403</v>
      </c>
      <c r="E25" s="883"/>
      <c r="F25" s="1184" t="str">
        <f>IF(OR(ISBLANK(F17),ISBLANK(F19),ISBLANK(F23)),"",(F17+F19)*F23)</f>
        <v/>
      </c>
      <c r="G25" s="869"/>
      <c r="K25" s="847" t="str">
        <f>LEFT(A25,3)</f>
        <v>LEG</v>
      </c>
      <c r="L25" s="847" t="str">
        <f>RIGHT(A25,3)</f>
        <v>517</v>
      </c>
      <c r="M25" s="847" t="str">
        <f>B25</f>
        <v>INT</v>
      </c>
      <c r="N25" s="847" t="str">
        <f>IF(ISNUMBER(F25),ROUND(F25,0),"")</f>
        <v/>
      </c>
    </row>
    <row r="26" spans="1:14" s="839" customFormat="1" ht="4.3499999999999996" customHeight="1" x14ac:dyDescent="0.15">
      <c r="A26" s="857"/>
      <c r="B26" s="943"/>
      <c r="D26" s="853"/>
      <c r="E26" s="841"/>
      <c r="F26" s="849"/>
      <c r="G26" s="868"/>
      <c r="I26" s="1179"/>
      <c r="J26" s="840"/>
    </row>
    <row r="27" spans="1:14" s="839" customFormat="1" ht="30" customHeight="1" x14ac:dyDescent="0.15">
      <c r="A27" s="854" t="s">
        <v>991</v>
      </c>
      <c r="B27" s="882" t="s">
        <v>668</v>
      </c>
      <c r="C27" s="883"/>
      <c r="D27" s="856" t="s">
        <v>992</v>
      </c>
      <c r="E27" s="883"/>
      <c r="F27" s="1184" t="str">
        <f>IF(OR(ISBLANK(F21),ISBLANK(F23)),"",F21*F23)</f>
        <v/>
      </c>
      <c r="G27" s="869"/>
      <c r="K27" s="847" t="str">
        <f>LEFT(A27,3)</f>
        <v>LEG</v>
      </c>
      <c r="L27" s="847" t="str">
        <f>RIGHT(A27,3)</f>
        <v>438</v>
      </c>
      <c r="M27" s="847" t="str">
        <f>B27</f>
        <v>INT</v>
      </c>
      <c r="N27" s="847" t="str">
        <f>IF(ISNUMBER(F27),ROUND(F27,0),"")</f>
        <v/>
      </c>
    </row>
    <row r="28" spans="1:14" s="839" customFormat="1" ht="4.3499999999999996" customHeight="1" x14ac:dyDescent="0.15">
      <c r="A28" s="858"/>
      <c r="B28" s="848"/>
      <c r="D28" s="841"/>
      <c r="E28" s="841"/>
      <c r="F28" s="849"/>
      <c r="G28" s="868"/>
      <c r="I28" s="1179"/>
      <c r="J28" s="840"/>
    </row>
    <row r="29" spans="1:14" s="839" customFormat="1" ht="32.1" customHeight="1" x14ac:dyDescent="0.15">
      <c r="A29" s="854" t="s">
        <v>1278</v>
      </c>
      <c r="B29" s="882" t="s">
        <v>668</v>
      </c>
      <c r="C29" s="883"/>
      <c r="D29" s="856" t="s">
        <v>1404</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485</v>
      </c>
      <c r="M29" s="847" t="str">
        <f>B29</f>
        <v>INT</v>
      </c>
      <c r="N29" s="847" t="str">
        <f>IF(ISNUMBER(F29),ROUND(F29,0),"")</f>
        <v/>
      </c>
    </row>
    <row r="30" spans="1:14" s="839" customFormat="1" ht="4.3499999999999996" customHeight="1" x14ac:dyDescent="0.15">
      <c r="A30" s="858"/>
      <c r="B30" s="848"/>
      <c r="D30" s="841"/>
      <c r="E30" s="841"/>
      <c r="F30" s="849"/>
      <c r="G30" s="838"/>
      <c r="I30" s="1179"/>
      <c r="J30" s="840"/>
    </row>
    <row r="31" spans="1:14" s="839" customFormat="1" ht="30" customHeight="1" x14ac:dyDescent="0.15">
      <c r="A31" s="854" t="s">
        <v>891</v>
      </c>
      <c r="B31" s="882" t="s">
        <v>668</v>
      </c>
      <c r="D31" s="856" t="s">
        <v>1279</v>
      </c>
      <c r="E31" s="883"/>
      <c r="F31" s="885"/>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398</v>
      </c>
      <c r="M31" s="847" t="str">
        <f>B31</f>
        <v>INT</v>
      </c>
      <c r="N31" s="847" t="str">
        <f>IF(ISNUMBER(F31),ROUND(F31,0),"")</f>
        <v/>
      </c>
    </row>
    <row r="32" spans="1:14" s="839" customFormat="1" ht="4.3499999999999996" customHeight="1" x14ac:dyDescent="0.15">
      <c r="A32" s="858"/>
      <c r="B32" s="848"/>
      <c r="D32" s="841"/>
      <c r="E32" s="841"/>
      <c r="F32" s="849"/>
      <c r="G32" s="838"/>
      <c r="I32" s="1179"/>
      <c r="J32" s="840"/>
    </row>
    <row r="33" spans="1:14" s="839" customFormat="1" ht="16.5" x14ac:dyDescent="0.15">
      <c r="A33" s="1176" t="s">
        <v>701</v>
      </c>
      <c r="B33" s="1176"/>
      <c r="C33" s="1176"/>
      <c r="D33" s="1177" t="s">
        <v>702</v>
      </c>
      <c r="E33" s="1176"/>
      <c r="F33" s="1178"/>
      <c r="G33" s="838"/>
      <c r="I33" s="1179"/>
      <c r="J33" s="840"/>
    </row>
    <row r="34" spans="1:14" s="839" customFormat="1" ht="4.3499999999999996" customHeight="1" x14ac:dyDescent="0.15">
      <c r="A34" s="858"/>
      <c r="B34" s="848"/>
      <c r="D34" s="841"/>
      <c r="E34" s="841"/>
      <c r="F34" s="843"/>
      <c r="G34" s="838"/>
      <c r="I34" s="1179"/>
      <c r="J34" s="840"/>
    </row>
    <row r="35" spans="1:14" s="839" customFormat="1" x14ac:dyDescent="0.15">
      <c r="A35" s="844" t="s">
        <v>703</v>
      </c>
      <c r="B35" s="845" t="s">
        <v>485</v>
      </c>
      <c r="D35" s="841" t="s">
        <v>704</v>
      </c>
      <c r="F35" s="843"/>
      <c r="G35" s="838"/>
      <c r="K35" s="847" t="str">
        <f>LEFT(A35,3)</f>
        <v>INF</v>
      </c>
      <c r="L35" s="847" t="str">
        <f>RIGHT(A35,3)</f>
        <v>209</v>
      </c>
      <c r="M35" s="847" t="str">
        <f>B35</f>
        <v>NOTE</v>
      </c>
      <c r="N35" s="839" t="str">
        <f>IF(ISBLANK(D36),"",LEFT(D36,1500))</f>
        <v/>
      </c>
    </row>
    <row r="36" spans="1:14" s="839" customFormat="1" ht="45" customHeight="1" x14ac:dyDescent="0.15">
      <c r="A36" s="1185"/>
      <c r="B36" s="859"/>
      <c r="D36" s="1787"/>
      <c r="E36" s="1788"/>
      <c r="F36" s="1789"/>
      <c r="G36" s="869" t="str">
        <f>IF(LEN(D36)&gt;1500,"Attenzione, è stato superato il numero massimo di 1500 caratteri","")</f>
        <v/>
      </c>
      <c r="I36" s="1179"/>
    </row>
    <row r="37" spans="1:14" s="839" customFormat="1" ht="4.3499999999999996" customHeight="1" x14ac:dyDescent="0.15">
      <c r="A37" s="860"/>
      <c r="B37" s="845"/>
      <c r="D37" s="841"/>
      <c r="E37" s="841"/>
      <c r="F37" s="861"/>
      <c r="G37" s="838"/>
      <c r="I37" s="1179"/>
      <c r="J37" s="862"/>
    </row>
    <row r="38" spans="1:14" s="839" customFormat="1" x14ac:dyDescent="0.15">
      <c r="A38" s="844" t="s">
        <v>705</v>
      </c>
      <c r="B38" s="845" t="s">
        <v>485</v>
      </c>
      <c r="D38" s="841" t="s">
        <v>706</v>
      </c>
      <c r="F38" s="843"/>
      <c r="G38" s="838"/>
      <c r="K38" s="847" t="str">
        <f>LEFT(A38,3)</f>
        <v>INF</v>
      </c>
      <c r="L38" s="847" t="str">
        <f>RIGHT(A38,3)</f>
        <v>127</v>
      </c>
      <c r="M38" s="847" t="str">
        <f>B38</f>
        <v>NOTE</v>
      </c>
      <c r="N38" s="839" t="str">
        <f>IF(ISBLANK(D39),"",LEFT(D39,1500))</f>
        <v/>
      </c>
    </row>
    <row r="39" spans="1:14" s="839" customFormat="1" ht="45" customHeight="1" x14ac:dyDescent="0.15">
      <c r="A39" s="1185"/>
      <c r="B39" s="859"/>
      <c r="D39" s="1787"/>
      <c r="E39" s="1788"/>
      <c r="F39" s="1789"/>
      <c r="G39" s="869" t="str">
        <f>IF(LEN(D39)&gt;1500,"Attenzione, è stato superato il numero massimo di 1500 caratteri","")</f>
        <v/>
      </c>
      <c r="I39" s="1179"/>
      <c r="K39" s="863" t="s">
        <v>530</v>
      </c>
    </row>
    <row r="40" spans="1:14" s="839" customFormat="1" ht="15.75" x14ac:dyDescent="0.15">
      <c r="A40" s="1185"/>
      <c r="B40" s="859"/>
      <c r="D40" s="1536"/>
      <c r="E40" s="1536"/>
      <c r="F40" s="1536"/>
      <c r="G40" s="869"/>
      <c r="I40" s="1179"/>
      <c r="K40" s="863"/>
    </row>
    <row r="41" spans="1:14" ht="16.5" x14ac:dyDescent="0.2">
      <c r="A41" s="1194" t="s">
        <v>1280</v>
      </c>
      <c r="B41" s="1389"/>
      <c r="C41" s="1390"/>
      <c r="D41" s="1390"/>
      <c r="E41" s="1390"/>
      <c r="F41" s="1391"/>
    </row>
    <row r="42" spans="1:14" x14ac:dyDescent="0.2">
      <c r="A42" s="1194" t="s">
        <v>1281</v>
      </c>
      <c r="B42" s="1389"/>
      <c r="C42" s="1390"/>
      <c r="D42" s="1390"/>
      <c r="E42" s="1390"/>
      <c r="F42" s="1391"/>
    </row>
    <row r="43" spans="1:14" x14ac:dyDescent="0.2">
      <c r="A43" s="1194" t="s">
        <v>1282</v>
      </c>
      <c r="B43" s="1389"/>
      <c r="C43" s="1390"/>
      <c r="D43" s="1390"/>
      <c r="E43" s="1390"/>
      <c r="F43" s="1391"/>
    </row>
  </sheetData>
  <sheetProtection algorithmName="SHA-512" hashValue="4ct//krBHj0Mx4PFxSKyaChSxezb+xwz0xFPsyeSntSPVXof6VlGK2O0tcRU+W3WQG2aX0Y2ZipzI384lynfnQ==" saltValue="JqFMVWafSM0uG5OzbTaoIg==" spinCount="100000" sheet="1" formatColumns="0" selectLockedCells="1"/>
  <mergeCells count="4">
    <mergeCell ref="D39:F39"/>
    <mergeCell ref="G2:G3"/>
    <mergeCell ref="G5:G6"/>
    <mergeCell ref="D36:F36"/>
  </mergeCells>
  <dataValidations count="3">
    <dataValidation type="textLength" allowBlank="1" showInputMessage="1" showErrorMessage="1" errorTitle="Errore di digitazione" error="Inserire massimo 1500 caratteri" sqref="D36:F36 IZ36:JB36 SV36:SX36 ACR36:ACT36 AMN36:AMP36 AWJ36:AWL36 BGF36:BGH36 BQB36:BQD36 BZX36:BZZ36 CJT36:CJV36 CTP36:CTR36 DDL36:DDN36 DNH36:DNJ36 DXD36:DXF36 EGZ36:EHB36 EQV36:EQX36 FAR36:FAT36 FKN36:FKP36 FUJ36:FUL36 GEF36:GEH36 GOB36:GOD36 GXX36:GXZ36 HHT36:HHV36 HRP36:HRR36 IBL36:IBN36 ILH36:ILJ36 IVD36:IVF36 JEZ36:JFB36 JOV36:JOX36 JYR36:JYT36 KIN36:KIP36 KSJ36:KSL36 LCF36:LCH36 LMB36:LMD36 LVX36:LVZ36 MFT36:MFV36 MPP36:MPR36 MZL36:MZN36 NJH36:NJJ36 NTD36:NTF36 OCZ36:ODB36 OMV36:OMX36 OWR36:OWT36 PGN36:PGP36 PQJ36:PQL36 QAF36:QAH36 QKB36:QKD36 QTX36:QTZ36 RDT36:RDV36 RNP36:RNR36 RXL36:RXN36 SHH36:SHJ36 SRD36:SRF36 TAZ36:TBB36 TKV36:TKX36 TUR36:TUT36 UEN36:UEP36 UOJ36:UOL36 UYF36:UYH36 VIB36:VID36 VRX36:VRZ36 WBT36:WBV36 WLP36:WLR36 WVL36:WVN36 D65572:F65572 IZ65572:JB65572 SV65572:SX65572 ACR65572:ACT65572 AMN65572:AMP65572 AWJ65572:AWL65572 BGF65572:BGH65572 BQB65572:BQD65572 BZX65572:BZZ65572 CJT65572:CJV65572 CTP65572:CTR65572 DDL65572:DDN65572 DNH65572:DNJ65572 DXD65572:DXF65572 EGZ65572:EHB65572 EQV65572:EQX65572 FAR65572:FAT65572 FKN65572:FKP65572 FUJ65572:FUL65572 GEF65572:GEH65572 GOB65572:GOD65572 GXX65572:GXZ65572 HHT65572:HHV65572 HRP65572:HRR65572 IBL65572:IBN65572 ILH65572:ILJ65572 IVD65572:IVF65572 JEZ65572:JFB65572 JOV65572:JOX65572 JYR65572:JYT65572 KIN65572:KIP65572 KSJ65572:KSL65572 LCF65572:LCH65572 LMB65572:LMD65572 LVX65572:LVZ65572 MFT65572:MFV65572 MPP65572:MPR65572 MZL65572:MZN65572 NJH65572:NJJ65572 NTD65572:NTF65572 OCZ65572:ODB65572 OMV65572:OMX65572 OWR65572:OWT65572 PGN65572:PGP65572 PQJ65572:PQL65572 QAF65572:QAH65572 QKB65572:QKD65572 QTX65572:QTZ65572 RDT65572:RDV65572 RNP65572:RNR65572 RXL65572:RXN65572 SHH65572:SHJ65572 SRD65572:SRF65572 TAZ65572:TBB65572 TKV65572:TKX65572 TUR65572:TUT65572 UEN65572:UEP65572 UOJ65572:UOL65572 UYF65572:UYH65572 VIB65572:VID65572 VRX65572:VRZ65572 WBT65572:WBV65572 WLP65572:WLR65572 WVL65572:WVN65572 D131108:F131108 IZ131108:JB131108 SV131108:SX131108 ACR131108:ACT131108 AMN131108:AMP131108 AWJ131108:AWL131108 BGF131108:BGH131108 BQB131108:BQD131108 BZX131108:BZZ131108 CJT131108:CJV131108 CTP131108:CTR131108 DDL131108:DDN131108 DNH131108:DNJ131108 DXD131108:DXF131108 EGZ131108:EHB131108 EQV131108:EQX131108 FAR131108:FAT131108 FKN131108:FKP131108 FUJ131108:FUL131108 GEF131108:GEH131108 GOB131108:GOD131108 GXX131108:GXZ131108 HHT131108:HHV131108 HRP131108:HRR131108 IBL131108:IBN131108 ILH131108:ILJ131108 IVD131108:IVF131108 JEZ131108:JFB131108 JOV131108:JOX131108 JYR131108:JYT131108 KIN131108:KIP131108 KSJ131108:KSL131108 LCF131108:LCH131108 LMB131108:LMD131108 LVX131108:LVZ131108 MFT131108:MFV131108 MPP131108:MPR131108 MZL131108:MZN131108 NJH131108:NJJ131108 NTD131108:NTF131108 OCZ131108:ODB131108 OMV131108:OMX131108 OWR131108:OWT131108 PGN131108:PGP131108 PQJ131108:PQL131108 QAF131108:QAH131108 QKB131108:QKD131108 QTX131108:QTZ131108 RDT131108:RDV131108 RNP131108:RNR131108 RXL131108:RXN131108 SHH131108:SHJ131108 SRD131108:SRF131108 TAZ131108:TBB131108 TKV131108:TKX131108 TUR131108:TUT131108 UEN131108:UEP131108 UOJ131108:UOL131108 UYF131108:UYH131108 VIB131108:VID131108 VRX131108:VRZ131108 WBT131108:WBV131108 WLP131108:WLR131108 WVL131108:WVN131108 D196644:F196644 IZ196644:JB196644 SV196644:SX196644 ACR196644:ACT196644 AMN196644:AMP196644 AWJ196644:AWL196644 BGF196644:BGH196644 BQB196644:BQD196644 BZX196644:BZZ196644 CJT196644:CJV196644 CTP196644:CTR196644 DDL196644:DDN196644 DNH196644:DNJ196644 DXD196644:DXF196644 EGZ196644:EHB196644 EQV196644:EQX196644 FAR196644:FAT196644 FKN196644:FKP196644 FUJ196644:FUL196644 GEF196644:GEH196644 GOB196644:GOD196644 GXX196644:GXZ196644 HHT196644:HHV196644 HRP196644:HRR196644 IBL196644:IBN196644 ILH196644:ILJ196644 IVD196644:IVF196644 JEZ196644:JFB196644 JOV196644:JOX196644 JYR196644:JYT196644 KIN196644:KIP196644 KSJ196644:KSL196644 LCF196644:LCH196644 LMB196644:LMD196644 LVX196644:LVZ196644 MFT196644:MFV196644 MPP196644:MPR196644 MZL196644:MZN196644 NJH196644:NJJ196644 NTD196644:NTF196644 OCZ196644:ODB196644 OMV196644:OMX196644 OWR196644:OWT196644 PGN196644:PGP196644 PQJ196644:PQL196644 QAF196644:QAH196644 QKB196644:QKD196644 QTX196644:QTZ196644 RDT196644:RDV196644 RNP196644:RNR196644 RXL196644:RXN196644 SHH196644:SHJ196644 SRD196644:SRF196644 TAZ196644:TBB196644 TKV196644:TKX196644 TUR196644:TUT196644 UEN196644:UEP196644 UOJ196644:UOL196644 UYF196644:UYH196644 VIB196644:VID196644 VRX196644:VRZ196644 WBT196644:WBV196644 WLP196644:WLR196644 WVL196644:WVN196644 D262180:F262180 IZ262180:JB262180 SV262180:SX262180 ACR262180:ACT262180 AMN262180:AMP262180 AWJ262180:AWL262180 BGF262180:BGH262180 BQB262180:BQD262180 BZX262180:BZZ262180 CJT262180:CJV262180 CTP262180:CTR262180 DDL262180:DDN262180 DNH262180:DNJ262180 DXD262180:DXF262180 EGZ262180:EHB262180 EQV262180:EQX262180 FAR262180:FAT262180 FKN262180:FKP262180 FUJ262180:FUL262180 GEF262180:GEH262180 GOB262180:GOD262180 GXX262180:GXZ262180 HHT262180:HHV262180 HRP262180:HRR262180 IBL262180:IBN262180 ILH262180:ILJ262180 IVD262180:IVF262180 JEZ262180:JFB262180 JOV262180:JOX262180 JYR262180:JYT262180 KIN262180:KIP262180 KSJ262180:KSL262180 LCF262180:LCH262180 LMB262180:LMD262180 LVX262180:LVZ262180 MFT262180:MFV262180 MPP262180:MPR262180 MZL262180:MZN262180 NJH262180:NJJ262180 NTD262180:NTF262180 OCZ262180:ODB262180 OMV262180:OMX262180 OWR262180:OWT262180 PGN262180:PGP262180 PQJ262180:PQL262180 QAF262180:QAH262180 QKB262180:QKD262180 QTX262180:QTZ262180 RDT262180:RDV262180 RNP262180:RNR262180 RXL262180:RXN262180 SHH262180:SHJ262180 SRD262180:SRF262180 TAZ262180:TBB262180 TKV262180:TKX262180 TUR262180:TUT262180 UEN262180:UEP262180 UOJ262180:UOL262180 UYF262180:UYH262180 VIB262180:VID262180 VRX262180:VRZ262180 WBT262180:WBV262180 WLP262180:WLR262180 WVL262180:WVN262180 D327716:F327716 IZ327716:JB327716 SV327716:SX327716 ACR327716:ACT327716 AMN327716:AMP327716 AWJ327716:AWL327716 BGF327716:BGH327716 BQB327716:BQD327716 BZX327716:BZZ327716 CJT327716:CJV327716 CTP327716:CTR327716 DDL327716:DDN327716 DNH327716:DNJ327716 DXD327716:DXF327716 EGZ327716:EHB327716 EQV327716:EQX327716 FAR327716:FAT327716 FKN327716:FKP327716 FUJ327716:FUL327716 GEF327716:GEH327716 GOB327716:GOD327716 GXX327716:GXZ327716 HHT327716:HHV327716 HRP327716:HRR327716 IBL327716:IBN327716 ILH327716:ILJ327716 IVD327716:IVF327716 JEZ327716:JFB327716 JOV327716:JOX327716 JYR327716:JYT327716 KIN327716:KIP327716 KSJ327716:KSL327716 LCF327716:LCH327716 LMB327716:LMD327716 LVX327716:LVZ327716 MFT327716:MFV327716 MPP327716:MPR327716 MZL327716:MZN327716 NJH327716:NJJ327716 NTD327716:NTF327716 OCZ327716:ODB327716 OMV327716:OMX327716 OWR327716:OWT327716 PGN327716:PGP327716 PQJ327716:PQL327716 QAF327716:QAH327716 QKB327716:QKD327716 QTX327716:QTZ327716 RDT327716:RDV327716 RNP327716:RNR327716 RXL327716:RXN327716 SHH327716:SHJ327716 SRD327716:SRF327716 TAZ327716:TBB327716 TKV327716:TKX327716 TUR327716:TUT327716 UEN327716:UEP327716 UOJ327716:UOL327716 UYF327716:UYH327716 VIB327716:VID327716 VRX327716:VRZ327716 WBT327716:WBV327716 WLP327716:WLR327716 WVL327716:WVN327716 D393252:F393252 IZ393252:JB393252 SV393252:SX393252 ACR393252:ACT393252 AMN393252:AMP393252 AWJ393252:AWL393252 BGF393252:BGH393252 BQB393252:BQD393252 BZX393252:BZZ393252 CJT393252:CJV393252 CTP393252:CTR393252 DDL393252:DDN393252 DNH393252:DNJ393252 DXD393252:DXF393252 EGZ393252:EHB393252 EQV393252:EQX393252 FAR393252:FAT393252 FKN393252:FKP393252 FUJ393252:FUL393252 GEF393252:GEH393252 GOB393252:GOD393252 GXX393252:GXZ393252 HHT393252:HHV393252 HRP393252:HRR393252 IBL393252:IBN393252 ILH393252:ILJ393252 IVD393252:IVF393252 JEZ393252:JFB393252 JOV393252:JOX393252 JYR393252:JYT393252 KIN393252:KIP393252 KSJ393252:KSL393252 LCF393252:LCH393252 LMB393252:LMD393252 LVX393252:LVZ393252 MFT393252:MFV393252 MPP393252:MPR393252 MZL393252:MZN393252 NJH393252:NJJ393252 NTD393252:NTF393252 OCZ393252:ODB393252 OMV393252:OMX393252 OWR393252:OWT393252 PGN393252:PGP393252 PQJ393252:PQL393252 QAF393252:QAH393252 QKB393252:QKD393252 QTX393252:QTZ393252 RDT393252:RDV393252 RNP393252:RNR393252 RXL393252:RXN393252 SHH393252:SHJ393252 SRD393252:SRF393252 TAZ393252:TBB393252 TKV393252:TKX393252 TUR393252:TUT393252 UEN393252:UEP393252 UOJ393252:UOL393252 UYF393252:UYH393252 VIB393252:VID393252 VRX393252:VRZ393252 WBT393252:WBV393252 WLP393252:WLR393252 WVL393252:WVN393252 D458788:F458788 IZ458788:JB458788 SV458788:SX458788 ACR458788:ACT458788 AMN458788:AMP458788 AWJ458788:AWL458788 BGF458788:BGH458788 BQB458788:BQD458788 BZX458788:BZZ458788 CJT458788:CJV458788 CTP458788:CTR458788 DDL458788:DDN458788 DNH458788:DNJ458788 DXD458788:DXF458788 EGZ458788:EHB458788 EQV458788:EQX458788 FAR458788:FAT458788 FKN458788:FKP458788 FUJ458788:FUL458788 GEF458788:GEH458788 GOB458788:GOD458788 GXX458788:GXZ458788 HHT458788:HHV458788 HRP458788:HRR458788 IBL458788:IBN458788 ILH458788:ILJ458788 IVD458788:IVF458788 JEZ458788:JFB458788 JOV458788:JOX458788 JYR458788:JYT458788 KIN458788:KIP458788 KSJ458788:KSL458788 LCF458788:LCH458788 LMB458788:LMD458788 LVX458788:LVZ458788 MFT458788:MFV458788 MPP458788:MPR458788 MZL458788:MZN458788 NJH458788:NJJ458788 NTD458788:NTF458788 OCZ458788:ODB458788 OMV458788:OMX458788 OWR458788:OWT458788 PGN458788:PGP458788 PQJ458788:PQL458788 QAF458788:QAH458788 QKB458788:QKD458788 QTX458788:QTZ458788 RDT458788:RDV458788 RNP458788:RNR458788 RXL458788:RXN458788 SHH458788:SHJ458788 SRD458788:SRF458788 TAZ458788:TBB458788 TKV458788:TKX458788 TUR458788:TUT458788 UEN458788:UEP458788 UOJ458788:UOL458788 UYF458788:UYH458788 VIB458788:VID458788 VRX458788:VRZ458788 WBT458788:WBV458788 WLP458788:WLR458788 WVL458788:WVN458788 D524324:F524324 IZ524324:JB524324 SV524324:SX524324 ACR524324:ACT524324 AMN524324:AMP524324 AWJ524324:AWL524324 BGF524324:BGH524324 BQB524324:BQD524324 BZX524324:BZZ524324 CJT524324:CJV524324 CTP524324:CTR524324 DDL524324:DDN524324 DNH524324:DNJ524324 DXD524324:DXF524324 EGZ524324:EHB524324 EQV524324:EQX524324 FAR524324:FAT524324 FKN524324:FKP524324 FUJ524324:FUL524324 GEF524324:GEH524324 GOB524324:GOD524324 GXX524324:GXZ524324 HHT524324:HHV524324 HRP524324:HRR524324 IBL524324:IBN524324 ILH524324:ILJ524324 IVD524324:IVF524324 JEZ524324:JFB524324 JOV524324:JOX524324 JYR524324:JYT524324 KIN524324:KIP524324 KSJ524324:KSL524324 LCF524324:LCH524324 LMB524324:LMD524324 LVX524324:LVZ524324 MFT524324:MFV524324 MPP524324:MPR524324 MZL524324:MZN524324 NJH524324:NJJ524324 NTD524324:NTF524324 OCZ524324:ODB524324 OMV524324:OMX524324 OWR524324:OWT524324 PGN524324:PGP524324 PQJ524324:PQL524324 QAF524324:QAH524324 QKB524324:QKD524324 QTX524324:QTZ524324 RDT524324:RDV524324 RNP524324:RNR524324 RXL524324:RXN524324 SHH524324:SHJ524324 SRD524324:SRF524324 TAZ524324:TBB524324 TKV524324:TKX524324 TUR524324:TUT524324 UEN524324:UEP524324 UOJ524324:UOL524324 UYF524324:UYH524324 VIB524324:VID524324 VRX524324:VRZ524324 WBT524324:WBV524324 WLP524324:WLR524324 WVL524324:WVN524324 D589860:F589860 IZ589860:JB589860 SV589860:SX589860 ACR589860:ACT589860 AMN589860:AMP589860 AWJ589860:AWL589860 BGF589860:BGH589860 BQB589860:BQD589860 BZX589860:BZZ589860 CJT589860:CJV589860 CTP589860:CTR589860 DDL589860:DDN589860 DNH589860:DNJ589860 DXD589860:DXF589860 EGZ589860:EHB589860 EQV589860:EQX589860 FAR589860:FAT589860 FKN589860:FKP589860 FUJ589860:FUL589860 GEF589860:GEH589860 GOB589860:GOD589860 GXX589860:GXZ589860 HHT589860:HHV589860 HRP589860:HRR589860 IBL589860:IBN589860 ILH589860:ILJ589860 IVD589860:IVF589860 JEZ589860:JFB589860 JOV589860:JOX589860 JYR589860:JYT589860 KIN589860:KIP589860 KSJ589860:KSL589860 LCF589860:LCH589860 LMB589860:LMD589860 LVX589860:LVZ589860 MFT589860:MFV589860 MPP589860:MPR589860 MZL589860:MZN589860 NJH589860:NJJ589860 NTD589860:NTF589860 OCZ589860:ODB589860 OMV589860:OMX589860 OWR589860:OWT589860 PGN589860:PGP589860 PQJ589860:PQL589860 QAF589860:QAH589860 QKB589860:QKD589860 QTX589860:QTZ589860 RDT589860:RDV589860 RNP589860:RNR589860 RXL589860:RXN589860 SHH589860:SHJ589860 SRD589860:SRF589860 TAZ589860:TBB589860 TKV589860:TKX589860 TUR589860:TUT589860 UEN589860:UEP589860 UOJ589860:UOL589860 UYF589860:UYH589860 VIB589860:VID589860 VRX589860:VRZ589860 WBT589860:WBV589860 WLP589860:WLR589860 WVL589860:WVN589860 D655396:F655396 IZ655396:JB655396 SV655396:SX655396 ACR655396:ACT655396 AMN655396:AMP655396 AWJ655396:AWL655396 BGF655396:BGH655396 BQB655396:BQD655396 BZX655396:BZZ655396 CJT655396:CJV655396 CTP655396:CTR655396 DDL655396:DDN655396 DNH655396:DNJ655396 DXD655396:DXF655396 EGZ655396:EHB655396 EQV655396:EQX655396 FAR655396:FAT655396 FKN655396:FKP655396 FUJ655396:FUL655396 GEF655396:GEH655396 GOB655396:GOD655396 GXX655396:GXZ655396 HHT655396:HHV655396 HRP655396:HRR655396 IBL655396:IBN655396 ILH655396:ILJ655396 IVD655396:IVF655396 JEZ655396:JFB655396 JOV655396:JOX655396 JYR655396:JYT655396 KIN655396:KIP655396 KSJ655396:KSL655396 LCF655396:LCH655396 LMB655396:LMD655396 LVX655396:LVZ655396 MFT655396:MFV655396 MPP655396:MPR655396 MZL655396:MZN655396 NJH655396:NJJ655396 NTD655396:NTF655396 OCZ655396:ODB655396 OMV655396:OMX655396 OWR655396:OWT655396 PGN655396:PGP655396 PQJ655396:PQL655396 QAF655396:QAH655396 QKB655396:QKD655396 QTX655396:QTZ655396 RDT655396:RDV655396 RNP655396:RNR655396 RXL655396:RXN655396 SHH655396:SHJ655396 SRD655396:SRF655396 TAZ655396:TBB655396 TKV655396:TKX655396 TUR655396:TUT655396 UEN655396:UEP655396 UOJ655396:UOL655396 UYF655396:UYH655396 VIB655396:VID655396 VRX655396:VRZ655396 WBT655396:WBV655396 WLP655396:WLR655396 WVL655396:WVN655396 D720932:F720932 IZ720932:JB720932 SV720932:SX720932 ACR720932:ACT720932 AMN720932:AMP720932 AWJ720932:AWL720932 BGF720932:BGH720932 BQB720932:BQD720932 BZX720932:BZZ720932 CJT720932:CJV720932 CTP720932:CTR720932 DDL720932:DDN720932 DNH720932:DNJ720932 DXD720932:DXF720932 EGZ720932:EHB720932 EQV720932:EQX720932 FAR720932:FAT720932 FKN720932:FKP720932 FUJ720932:FUL720932 GEF720932:GEH720932 GOB720932:GOD720932 GXX720932:GXZ720932 HHT720932:HHV720932 HRP720932:HRR720932 IBL720932:IBN720932 ILH720932:ILJ720932 IVD720932:IVF720932 JEZ720932:JFB720932 JOV720932:JOX720932 JYR720932:JYT720932 KIN720932:KIP720932 KSJ720932:KSL720932 LCF720932:LCH720932 LMB720932:LMD720932 LVX720932:LVZ720932 MFT720932:MFV720932 MPP720932:MPR720932 MZL720932:MZN720932 NJH720932:NJJ720932 NTD720932:NTF720932 OCZ720932:ODB720932 OMV720932:OMX720932 OWR720932:OWT720932 PGN720932:PGP720932 PQJ720932:PQL720932 QAF720932:QAH720932 QKB720932:QKD720932 QTX720932:QTZ720932 RDT720932:RDV720932 RNP720932:RNR720932 RXL720932:RXN720932 SHH720932:SHJ720932 SRD720932:SRF720932 TAZ720932:TBB720932 TKV720932:TKX720932 TUR720932:TUT720932 UEN720932:UEP720932 UOJ720932:UOL720932 UYF720932:UYH720932 VIB720932:VID720932 VRX720932:VRZ720932 WBT720932:WBV720932 WLP720932:WLR720932 WVL720932:WVN720932 D786468:F786468 IZ786468:JB786468 SV786468:SX786468 ACR786468:ACT786468 AMN786468:AMP786468 AWJ786468:AWL786468 BGF786468:BGH786468 BQB786468:BQD786468 BZX786468:BZZ786468 CJT786468:CJV786468 CTP786468:CTR786468 DDL786468:DDN786468 DNH786468:DNJ786468 DXD786468:DXF786468 EGZ786468:EHB786468 EQV786468:EQX786468 FAR786468:FAT786468 FKN786468:FKP786468 FUJ786468:FUL786468 GEF786468:GEH786468 GOB786468:GOD786468 GXX786468:GXZ786468 HHT786468:HHV786468 HRP786468:HRR786468 IBL786468:IBN786468 ILH786468:ILJ786468 IVD786468:IVF786468 JEZ786468:JFB786468 JOV786468:JOX786468 JYR786468:JYT786468 KIN786468:KIP786468 KSJ786468:KSL786468 LCF786468:LCH786468 LMB786468:LMD786468 LVX786468:LVZ786468 MFT786468:MFV786468 MPP786468:MPR786468 MZL786468:MZN786468 NJH786468:NJJ786468 NTD786468:NTF786468 OCZ786468:ODB786468 OMV786468:OMX786468 OWR786468:OWT786468 PGN786468:PGP786468 PQJ786468:PQL786468 QAF786468:QAH786468 QKB786468:QKD786468 QTX786468:QTZ786468 RDT786468:RDV786468 RNP786468:RNR786468 RXL786468:RXN786468 SHH786468:SHJ786468 SRD786468:SRF786468 TAZ786468:TBB786468 TKV786468:TKX786468 TUR786468:TUT786468 UEN786468:UEP786468 UOJ786468:UOL786468 UYF786468:UYH786468 VIB786468:VID786468 VRX786468:VRZ786468 WBT786468:WBV786468 WLP786468:WLR786468 WVL786468:WVN786468 D852004:F852004 IZ852004:JB852004 SV852004:SX852004 ACR852004:ACT852004 AMN852004:AMP852004 AWJ852004:AWL852004 BGF852004:BGH852004 BQB852004:BQD852004 BZX852004:BZZ852004 CJT852004:CJV852004 CTP852004:CTR852004 DDL852004:DDN852004 DNH852004:DNJ852004 DXD852004:DXF852004 EGZ852004:EHB852004 EQV852004:EQX852004 FAR852004:FAT852004 FKN852004:FKP852004 FUJ852004:FUL852004 GEF852004:GEH852004 GOB852004:GOD852004 GXX852004:GXZ852004 HHT852004:HHV852004 HRP852004:HRR852004 IBL852004:IBN852004 ILH852004:ILJ852004 IVD852004:IVF852004 JEZ852004:JFB852004 JOV852004:JOX852004 JYR852004:JYT852004 KIN852004:KIP852004 KSJ852004:KSL852004 LCF852004:LCH852004 LMB852004:LMD852004 LVX852004:LVZ852004 MFT852004:MFV852004 MPP852004:MPR852004 MZL852004:MZN852004 NJH852004:NJJ852004 NTD852004:NTF852004 OCZ852004:ODB852004 OMV852004:OMX852004 OWR852004:OWT852004 PGN852004:PGP852004 PQJ852004:PQL852004 QAF852004:QAH852004 QKB852004:QKD852004 QTX852004:QTZ852004 RDT852004:RDV852004 RNP852004:RNR852004 RXL852004:RXN852004 SHH852004:SHJ852004 SRD852004:SRF852004 TAZ852004:TBB852004 TKV852004:TKX852004 TUR852004:TUT852004 UEN852004:UEP852004 UOJ852004:UOL852004 UYF852004:UYH852004 VIB852004:VID852004 VRX852004:VRZ852004 WBT852004:WBV852004 WLP852004:WLR852004 WVL852004:WVN852004 D917540:F917540 IZ917540:JB917540 SV917540:SX917540 ACR917540:ACT917540 AMN917540:AMP917540 AWJ917540:AWL917540 BGF917540:BGH917540 BQB917540:BQD917540 BZX917540:BZZ917540 CJT917540:CJV917540 CTP917540:CTR917540 DDL917540:DDN917540 DNH917540:DNJ917540 DXD917540:DXF917540 EGZ917540:EHB917540 EQV917540:EQX917540 FAR917540:FAT917540 FKN917540:FKP917540 FUJ917540:FUL917540 GEF917540:GEH917540 GOB917540:GOD917540 GXX917540:GXZ917540 HHT917540:HHV917540 HRP917540:HRR917540 IBL917540:IBN917540 ILH917540:ILJ917540 IVD917540:IVF917540 JEZ917540:JFB917540 JOV917540:JOX917540 JYR917540:JYT917540 KIN917540:KIP917540 KSJ917540:KSL917540 LCF917540:LCH917540 LMB917540:LMD917540 LVX917540:LVZ917540 MFT917540:MFV917540 MPP917540:MPR917540 MZL917540:MZN917540 NJH917540:NJJ917540 NTD917540:NTF917540 OCZ917540:ODB917540 OMV917540:OMX917540 OWR917540:OWT917540 PGN917540:PGP917540 PQJ917540:PQL917540 QAF917540:QAH917540 QKB917540:QKD917540 QTX917540:QTZ917540 RDT917540:RDV917540 RNP917540:RNR917540 RXL917540:RXN917540 SHH917540:SHJ917540 SRD917540:SRF917540 TAZ917540:TBB917540 TKV917540:TKX917540 TUR917540:TUT917540 UEN917540:UEP917540 UOJ917540:UOL917540 UYF917540:UYH917540 VIB917540:VID917540 VRX917540:VRZ917540 WBT917540:WBV917540 WLP917540:WLR917540 WVL917540:WVN917540 D983076:F983076 IZ983076:JB983076 SV983076:SX983076 ACR983076:ACT983076 AMN983076:AMP983076 AWJ983076:AWL983076 BGF983076:BGH983076 BQB983076:BQD983076 BZX983076:BZZ983076 CJT983076:CJV983076 CTP983076:CTR983076 DDL983076:DDN983076 DNH983076:DNJ983076 DXD983076:DXF983076 EGZ983076:EHB983076 EQV983076:EQX983076 FAR983076:FAT983076 FKN983076:FKP983076 FUJ983076:FUL983076 GEF983076:GEH983076 GOB983076:GOD983076 GXX983076:GXZ983076 HHT983076:HHV983076 HRP983076:HRR983076 IBL983076:IBN983076 ILH983076:ILJ983076 IVD983076:IVF983076 JEZ983076:JFB983076 JOV983076:JOX983076 JYR983076:JYT983076 KIN983076:KIP983076 KSJ983076:KSL983076 LCF983076:LCH983076 LMB983076:LMD983076 LVX983076:LVZ983076 MFT983076:MFV983076 MPP983076:MPR983076 MZL983076:MZN983076 NJH983076:NJJ983076 NTD983076:NTF983076 OCZ983076:ODB983076 OMV983076:OMX983076 OWR983076:OWT983076 PGN983076:PGP983076 PQJ983076:PQL983076 QAF983076:QAH983076 QKB983076:QKD983076 QTX983076:QTZ983076 RDT983076:RDV983076 RNP983076:RNR983076 RXL983076:RXN983076 SHH983076:SHJ983076 SRD983076:SRF983076 TAZ983076:TBB983076 TKV983076:TKX983076 TUR983076:TUT983076 UEN983076:UEP983076 UOJ983076:UOL983076 UYF983076:UYH983076 VIB983076:VID983076 VRX983076:VRZ983076 WBT983076:WBV983076 WLP983076:WLR983076 WVL983076:WVN983076 D39:F43 IZ39:JB43 SV39:SX43 ACR39:ACT43 AMN39:AMP43 AWJ39:AWL43 BGF39:BGH43 BQB39:BQD43 BZX39:BZZ43 CJT39:CJV43 CTP39:CTR43 DDL39:DDN43 DNH39:DNJ43 DXD39:DXF43 EGZ39:EHB43 EQV39:EQX43 FAR39:FAT43 FKN39:FKP43 FUJ39:FUL43 GEF39:GEH43 GOB39:GOD43 GXX39:GXZ43 HHT39:HHV43 HRP39:HRR43 IBL39:IBN43 ILH39:ILJ43 IVD39:IVF43 JEZ39:JFB43 JOV39:JOX43 JYR39:JYT43 KIN39:KIP43 KSJ39:KSL43 LCF39:LCH43 LMB39:LMD43 LVX39:LVZ43 MFT39:MFV43 MPP39:MPR43 MZL39:MZN43 NJH39:NJJ43 NTD39:NTF43 OCZ39:ODB43 OMV39:OMX43 OWR39:OWT43 PGN39:PGP43 PQJ39:PQL43 QAF39:QAH43 QKB39:QKD43 QTX39:QTZ43 RDT39:RDV43 RNP39:RNR43 RXL39:RXN43 SHH39:SHJ43 SRD39:SRF43 TAZ39:TBB43 TKV39:TKX43 TUR39:TUT43 UEN39:UEP43 UOJ39:UOL43 UYF39:UYH43 VIB39:VID43 VRX39:VRZ43 WBT39:WBV43 WLP39:WLR43 WVL39:WVN43 D65575:F65579 IZ65575:JB65579 SV65575:SX65579 ACR65575:ACT65579 AMN65575:AMP65579 AWJ65575:AWL65579 BGF65575:BGH65579 BQB65575:BQD65579 BZX65575:BZZ65579 CJT65575:CJV65579 CTP65575:CTR65579 DDL65575:DDN65579 DNH65575:DNJ65579 DXD65575:DXF65579 EGZ65575:EHB65579 EQV65575:EQX65579 FAR65575:FAT65579 FKN65575:FKP65579 FUJ65575:FUL65579 GEF65575:GEH65579 GOB65575:GOD65579 GXX65575:GXZ65579 HHT65575:HHV65579 HRP65575:HRR65579 IBL65575:IBN65579 ILH65575:ILJ65579 IVD65575:IVF65579 JEZ65575:JFB65579 JOV65575:JOX65579 JYR65575:JYT65579 KIN65575:KIP65579 KSJ65575:KSL65579 LCF65575:LCH65579 LMB65575:LMD65579 LVX65575:LVZ65579 MFT65575:MFV65579 MPP65575:MPR65579 MZL65575:MZN65579 NJH65575:NJJ65579 NTD65575:NTF65579 OCZ65575:ODB65579 OMV65575:OMX65579 OWR65575:OWT65579 PGN65575:PGP65579 PQJ65575:PQL65579 QAF65575:QAH65579 QKB65575:QKD65579 QTX65575:QTZ65579 RDT65575:RDV65579 RNP65575:RNR65579 RXL65575:RXN65579 SHH65575:SHJ65579 SRD65575:SRF65579 TAZ65575:TBB65579 TKV65575:TKX65579 TUR65575:TUT65579 UEN65575:UEP65579 UOJ65575:UOL65579 UYF65575:UYH65579 VIB65575:VID65579 VRX65575:VRZ65579 WBT65575:WBV65579 WLP65575:WLR65579 WVL65575:WVN65579 D131111:F131115 IZ131111:JB131115 SV131111:SX131115 ACR131111:ACT131115 AMN131111:AMP131115 AWJ131111:AWL131115 BGF131111:BGH131115 BQB131111:BQD131115 BZX131111:BZZ131115 CJT131111:CJV131115 CTP131111:CTR131115 DDL131111:DDN131115 DNH131111:DNJ131115 DXD131111:DXF131115 EGZ131111:EHB131115 EQV131111:EQX131115 FAR131111:FAT131115 FKN131111:FKP131115 FUJ131111:FUL131115 GEF131111:GEH131115 GOB131111:GOD131115 GXX131111:GXZ131115 HHT131111:HHV131115 HRP131111:HRR131115 IBL131111:IBN131115 ILH131111:ILJ131115 IVD131111:IVF131115 JEZ131111:JFB131115 JOV131111:JOX131115 JYR131111:JYT131115 KIN131111:KIP131115 KSJ131111:KSL131115 LCF131111:LCH131115 LMB131111:LMD131115 LVX131111:LVZ131115 MFT131111:MFV131115 MPP131111:MPR131115 MZL131111:MZN131115 NJH131111:NJJ131115 NTD131111:NTF131115 OCZ131111:ODB131115 OMV131111:OMX131115 OWR131111:OWT131115 PGN131111:PGP131115 PQJ131111:PQL131115 QAF131111:QAH131115 QKB131111:QKD131115 QTX131111:QTZ131115 RDT131111:RDV131115 RNP131111:RNR131115 RXL131111:RXN131115 SHH131111:SHJ131115 SRD131111:SRF131115 TAZ131111:TBB131115 TKV131111:TKX131115 TUR131111:TUT131115 UEN131111:UEP131115 UOJ131111:UOL131115 UYF131111:UYH131115 VIB131111:VID131115 VRX131111:VRZ131115 WBT131111:WBV131115 WLP131111:WLR131115 WVL131111:WVN131115 D196647:F196651 IZ196647:JB196651 SV196647:SX196651 ACR196647:ACT196651 AMN196647:AMP196651 AWJ196647:AWL196651 BGF196647:BGH196651 BQB196647:BQD196651 BZX196647:BZZ196651 CJT196647:CJV196651 CTP196647:CTR196651 DDL196647:DDN196651 DNH196647:DNJ196651 DXD196647:DXF196651 EGZ196647:EHB196651 EQV196647:EQX196651 FAR196647:FAT196651 FKN196647:FKP196651 FUJ196647:FUL196651 GEF196647:GEH196651 GOB196647:GOD196651 GXX196647:GXZ196651 HHT196647:HHV196651 HRP196647:HRR196651 IBL196647:IBN196651 ILH196647:ILJ196651 IVD196647:IVF196651 JEZ196647:JFB196651 JOV196647:JOX196651 JYR196647:JYT196651 KIN196647:KIP196651 KSJ196647:KSL196651 LCF196647:LCH196651 LMB196647:LMD196651 LVX196647:LVZ196651 MFT196647:MFV196651 MPP196647:MPR196651 MZL196647:MZN196651 NJH196647:NJJ196651 NTD196647:NTF196651 OCZ196647:ODB196651 OMV196647:OMX196651 OWR196647:OWT196651 PGN196647:PGP196651 PQJ196647:PQL196651 QAF196647:QAH196651 QKB196647:QKD196651 QTX196647:QTZ196651 RDT196647:RDV196651 RNP196647:RNR196651 RXL196647:RXN196651 SHH196647:SHJ196651 SRD196647:SRF196651 TAZ196647:TBB196651 TKV196647:TKX196651 TUR196647:TUT196651 UEN196647:UEP196651 UOJ196647:UOL196651 UYF196647:UYH196651 VIB196647:VID196651 VRX196647:VRZ196651 WBT196647:WBV196651 WLP196647:WLR196651 WVL196647:WVN196651 D262183:F262187 IZ262183:JB262187 SV262183:SX262187 ACR262183:ACT262187 AMN262183:AMP262187 AWJ262183:AWL262187 BGF262183:BGH262187 BQB262183:BQD262187 BZX262183:BZZ262187 CJT262183:CJV262187 CTP262183:CTR262187 DDL262183:DDN262187 DNH262183:DNJ262187 DXD262183:DXF262187 EGZ262183:EHB262187 EQV262183:EQX262187 FAR262183:FAT262187 FKN262183:FKP262187 FUJ262183:FUL262187 GEF262183:GEH262187 GOB262183:GOD262187 GXX262183:GXZ262187 HHT262183:HHV262187 HRP262183:HRR262187 IBL262183:IBN262187 ILH262183:ILJ262187 IVD262183:IVF262187 JEZ262183:JFB262187 JOV262183:JOX262187 JYR262183:JYT262187 KIN262183:KIP262187 KSJ262183:KSL262187 LCF262183:LCH262187 LMB262183:LMD262187 LVX262183:LVZ262187 MFT262183:MFV262187 MPP262183:MPR262187 MZL262183:MZN262187 NJH262183:NJJ262187 NTD262183:NTF262187 OCZ262183:ODB262187 OMV262183:OMX262187 OWR262183:OWT262187 PGN262183:PGP262187 PQJ262183:PQL262187 QAF262183:QAH262187 QKB262183:QKD262187 QTX262183:QTZ262187 RDT262183:RDV262187 RNP262183:RNR262187 RXL262183:RXN262187 SHH262183:SHJ262187 SRD262183:SRF262187 TAZ262183:TBB262187 TKV262183:TKX262187 TUR262183:TUT262187 UEN262183:UEP262187 UOJ262183:UOL262187 UYF262183:UYH262187 VIB262183:VID262187 VRX262183:VRZ262187 WBT262183:WBV262187 WLP262183:WLR262187 WVL262183:WVN262187 D327719:F327723 IZ327719:JB327723 SV327719:SX327723 ACR327719:ACT327723 AMN327719:AMP327723 AWJ327719:AWL327723 BGF327719:BGH327723 BQB327719:BQD327723 BZX327719:BZZ327723 CJT327719:CJV327723 CTP327719:CTR327723 DDL327719:DDN327723 DNH327719:DNJ327723 DXD327719:DXF327723 EGZ327719:EHB327723 EQV327719:EQX327723 FAR327719:FAT327723 FKN327719:FKP327723 FUJ327719:FUL327723 GEF327719:GEH327723 GOB327719:GOD327723 GXX327719:GXZ327723 HHT327719:HHV327723 HRP327719:HRR327723 IBL327719:IBN327723 ILH327719:ILJ327723 IVD327719:IVF327723 JEZ327719:JFB327723 JOV327719:JOX327723 JYR327719:JYT327723 KIN327719:KIP327723 KSJ327719:KSL327723 LCF327719:LCH327723 LMB327719:LMD327723 LVX327719:LVZ327723 MFT327719:MFV327723 MPP327719:MPR327723 MZL327719:MZN327723 NJH327719:NJJ327723 NTD327719:NTF327723 OCZ327719:ODB327723 OMV327719:OMX327723 OWR327719:OWT327723 PGN327719:PGP327723 PQJ327719:PQL327723 QAF327719:QAH327723 QKB327719:QKD327723 QTX327719:QTZ327723 RDT327719:RDV327723 RNP327719:RNR327723 RXL327719:RXN327723 SHH327719:SHJ327723 SRD327719:SRF327723 TAZ327719:TBB327723 TKV327719:TKX327723 TUR327719:TUT327723 UEN327719:UEP327723 UOJ327719:UOL327723 UYF327719:UYH327723 VIB327719:VID327723 VRX327719:VRZ327723 WBT327719:WBV327723 WLP327719:WLR327723 WVL327719:WVN327723 D393255:F393259 IZ393255:JB393259 SV393255:SX393259 ACR393255:ACT393259 AMN393255:AMP393259 AWJ393255:AWL393259 BGF393255:BGH393259 BQB393255:BQD393259 BZX393255:BZZ393259 CJT393255:CJV393259 CTP393255:CTR393259 DDL393255:DDN393259 DNH393255:DNJ393259 DXD393255:DXF393259 EGZ393255:EHB393259 EQV393255:EQX393259 FAR393255:FAT393259 FKN393255:FKP393259 FUJ393255:FUL393259 GEF393255:GEH393259 GOB393255:GOD393259 GXX393255:GXZ393259 HHT393255:HHV393259 HRP393255:HRR393259 IBL393255:IBN393259 ILH393255:ILJ393259 IVD393255:IVF393259 JEZ393255:JFB393259 JOV393255:JOX393259 JYR393255:JYT393259 KIN393255:KIP393259 KSJ393255:KSL393259 LCF393255:LCH393259 LMB393255:LMD393259 LVX393255:LVZ393259 MFT393255:MFV393259 MPP393255:MPR393259 MZL393255:MZN393259 NJH393255:NJJ393259 NTD393255:NTF393259 OCZ393255:ODB393259 OMV393255:OMX393259 OWR393255:OWT393259 PGN393255:PGP393259 PQJ393255:PQL393259 QAF393255:QAH393259 QKB393255:QKD393259 QTX393255:QTZ393259 RDT393255:RDV393259 RNP393255:RNR393259 RXL393255:RXN393259 SHH393255:SHJ393259 SRD393255:SRF393259 TAZ393255:TBB393259 TKV393255:TKX393259 TUR393255:TUT393259 UEN393255:UEP393259 UOJ393255:UOL393259 UYF393255:UYH393259 VIB393255:VID393259 VRX393255:VRZ393259 WBT393255:WBV393259 WLP393255:WLR393259 WVL393255:WVN393259 D458791:F458795 IZ458791:JB458795 SV458791:SX458795 ACR458791:ACT458795 AMN458791:AMP458795 AWJ458791:AWL458795 BGF458791:BGH458795 BQB458791:BQD458795 BZX458791:BZZ458795 CJT458791:CJV458795 CTP458791:CTR458795 DDL458791:DDN458795 DNH458791:DNJ458795 DXD458791:DXF458795 EGZ458791:EHB458795 EQV458791:EQX458795 FAR458791:FAT458795 FKN458791:FKP458795 FUJ458791:FUL458795 GEF458791:GEH458795 GOB458791:GOD458795 GXX458791:GXZ458795 HHT458791:HHV458795 HRP458791:HRR458795 IBL458791:IBN458795 ILH458791:ILJ458795 IVD458791:IVF458795 JEZ458791:JFB458795 JOV458791:JOX458795 JYR458791:JYT458795 KIN458791:KIP458795 KSJ458791:KSL458795 LCF458791:LCH458795 LMB458791:LMD458795 LVX458791:LVZ458795 MFT458791:MFV458795 MPP458791:MPR458795 MZL458791:MZN458795 NJH458791:NJJ458795 NTD458791:NTF458795 OCZ458791:ODB458795 OMV458791:OMX458795 OWR458791:OWT458795 PGN458791:PGP458795 PQJ458791:PQL458795 QAF458791:QAH458795 QKB458791:QKD458795 QTX458791:QTZ458795 RDT458791:RDV458795 RNP458791:RNR458795 RXL458791:RXN458795 SHH458791:SHJ458795 SRD458791:SRF458795 TAZ458791:TBB458795 TKV458791:TKX458795 TUR458791:TUT458795 UEN458791:UEP458795 UOJ458791:UOL458795 UYF458791:UYH458795 VIB458791:VID458795 VRX458791:VRZ458795 WBT458791:WBV458795 WLP458791:WLR458795 WVL458791:WVN458795 D524327:F524331 IZ524327:JB524331 SV524327:SX524331 ACR524327:ACT524331 AMN524327:AMP524331 AWJ524327:AWL524331 BGF524327:BGH524331 BQB524327:BQD524331 BZX524327:BZZ524331 CJT524327:CJV524331 CTP524327:CTR524331 DDL524327:DDN524331 DNH524327:DNJ524331 DXD524327:DXF524331 EGZ524327:EHB524331 EQV524327:EQX524331 FAR524327:FAT524331 FKN524327:FKP524331 FUJ524327:FUL524331 GEF524327:GEH524331 GOB524327:GOD524331 GXX524327:GXZ524331 HHT524327:HHV524331 HRP524327:HRR524331 IBL524327:IBN524331 ILH524327:ILJ524331 IVD524327:IVF524331 JEZ524327:JFB524331 JOV524327:JOX524331 JYR524327:JYT524331 KIN524327:KIP524331 KSJ524327:KSL524331 LCF524327:LCH524331 LMB524327:LMD524331 LVX524327:LVZ524331 MFT524327:MFV524331 MPP524327:MPR524331 MZL524327:MZN524331 NJH524327:NJJ524331 NTD524327:NTF524331 OCZ524327:ODB524331 OMV524327:OMX524331 OWR524327:OWT524331 PGN524327:PGP524331 PQJ524327:PQL524331 QAF524327:QAH524331 QKB524327:QKD524331 QTX524327:QTZ524331 RDT524327:RDV524331 RNP524327:RNR524331 RXL524327:RXN524331 SHH524327:SHJ524331 SRD524327:SRF524331 TAZ524327:TBB524331 TKV524327:TKX524331 TUR524327:TUT524331 UEN524327:UEP524331 UOJ524327:UOL524331 UYF524327:UYH524331 VIB524327:VID524331 VRX524327:VRZ524331 WBT524327:WBV524331 WLP524327:WLR524331 WVL524327:WVN524331 D589863:F589867 IZ589863:JB589867 SV589863:SX589867 ACR589863:ACT589867 AMN589863:AMP589867 AWJ589863:AWL589867 BGF589863:BGH589867 BQB589863:BQD589867 BZX589863:BZZ589867 CJT589863:CJV589867 CTP589863:CTR589867 DDL589863:DDN589867 DNH589863:DNJ589867 DXD589863:DXF589867 EGZ589863:EHB589867 EQV589863:EQX589867 FAR589863:FAT589867 FKN589863:FKP589867 FUJ589863:FUL589867 GEF589863:GEH589867 GOB589863:GOD589867 GXX589863:GXZ589867 HHT589863:HHV589867 HRP589863:HRR589867 IBL589863:IBN589867 ILH589863:ILJ589867 IVD589863:IVF589867 JEZ589863:JFB589867 JOV589863:JOX589867 JYR589863:JYT589867 KIN589863:KIP589867 KSJ589863:KSL589867 LCF589863:LCH589867 LMB589863:LMD589867 LVX589863:LVZ589867 MFT589863:MFV589867 MPP589863:MPR589867 MZL589863:MZN589867 NJH589863:NJJ589867 NTD589863:NTF589867 OCZ589863:ODB589867 OMV589863:OMX589867 OWR589863:OWT589867 PGN589863:PGP589867 PQJ589863:PQL589867 QAF589863:QAH589867 QKB589863:QKD589867 QTX589863:QTZ589867 RDT589863:RDV589867 RNP589863:RNR589867 RXL589863:RXN589867 SHH589863:SHJ589867 SRD589863:SRF589867 TAZ589863:TBB589867 TKV589863:TKX589867 TUR589863:TUT589867 UEN589863:UEP589867 UOJ589863:UOL589867 UYF589863:UYH589867 VIB589863:VID589867 VRX589863:VRZ589867 WBT589863:WBV589867 WLP589863:WLR589867 WVL589863:WVN589867 D655399:F655403 IZ655399:JB655403 SV655399:SX655403 ACR655399:ACT655403 AMN655399:AMP655403 AWJ655399:AWL655403 BGF655399:BGH655403 BQB655399:BQD655403 BZX655399:BZZ655403 CJT655399:CJV655403 CTP655399:CTR655403 DDL655399:DDN655403 DNH655399:DNJ655403 DXD655399:DXF655403 EGZ655399:EHB655403 EQV655399:EQX655403 FAR655399:FAT655403 FKN655399:FKP655403 FUJ655399:FUL655403 GEF655399:GEH655403 GOB655399:GOD655403 GXX655399:GXZ655403 HHT655399:HHV655403 HRP655399:HRR655403 IBL655399:IBN655403 ILH655399:ILJ655403 IVD655399:IVF655403 JEZ655399:JFB655403 JOV655399:JOX655403 JYR655399:JYT655403 KIN655399:KIP655403 KSJ655399:KSL655403 LCF655399:LCH655403 LMB655399:LMD655403 LVX655399:LVZ655403 MFT655399:MFV655403 MPP655399:MPR655403 MZL655399:MZN655403 NJH655399:NJJ655403 NTD655399:NTF655403 OCZ655399:ODB655403 OMV655399:OMX655403 OWR655399:OWT655403 PGN655399:PGP655403 PQJ655399:PQL655403 QAF655399:QAH655403 QKB655399:QKD655403 QTX655399:QTZ655403 RDT655399:RDV655403 RNP655399:RNR655403 RXL655399:RXN655403 SHH655399:SHJ655403 SRD655399:SRF655403 TAZ655399:TBB655403 TKV655399:TKX655403 TUR655399:TUT655403 UEN655399:UEP655403 UOJ655399:UOL655403 UYF655399:UYH655403 VIB655399:VID655403 VRX655399:VRZ655403 WBT655399:WBV655403 WLP655399:WLR655403 WVL655399:WVN655403 D720935:F720939 IZ720935:JB720939 SV720935:SX720939 ACR720935:ACT720939 AMN720935:AMP720939 AWJ720935:AWL720939 BGF720935:BGH720939 BQB720935:BQD720939 BZX720935:BZZ720939 CJT720935:CJV720939 CTP720935:CTR720939 DDL720935:DDN720939 DNH720935:DNJ720939 DXD720935:DXF720939 EGZ720935:EHB720939 EQV720935:EQX720939 FAR720935:FAT720939 FKN720935:FKP720939 FUJ720935:FUL720939 GEF720935:GEH720939 GOB720935:GOD720939 GXX720935:GXZ720939 HHT720935:HHV720939 HRP720935:HRR720939 IBL720935:IBN720939 ILH720935:ILJ720939 IVD720935:IVF720939 JEZ720935:JFB720939 JOV720935:JOX720939 JYR720935:JYT720939 KIN720935:KIP720939 KSJ720935:KSL720939 LCF720935:LCH720939 LMB720935:LMD720939 LVX720935:LVZ720939 MFT720935:MFV720939 MPP720935:MPR720939 MZL720935:MZN720939 NJH720935:NJJ720939 NTD720935:NTF720939 OCZ720935:ODB720939 OMV720935:OMX720939 OWR720935:OWT720939 PGN720935:PGP720939 PQJ720935:PQL720939 QAF720935:QAH720939 QKB720935:QKD720939 QTX720935:QTZ720939 RDT720935:RDV720939 RNP720935:RNR720939 RXL720935:RXN720939 SHH720935:SHJ720939 SRD720935:SRF720939 TAZ720935:TBB720939 TKV720935:TKX720939 TUR720935:TUT720939 UEN720935:UEP720939 UOJ720935:UOL720939 UYF720935:UYH720939 VIB720935:VID720939 VRX720935:VRZ720939 WBT720935:WBV720939 WLP720935:WLR720939 WVL720935:WVN720939 D786471:F786475 IZ786471:JB786475 SV786471:SX786475 ACR786471:ACT786475 AMN786471:AMP786475 AWJ786471:AWL786475 BGF786471:BGH786475 BQB786471:BQD786475 BZX786471:BZZ786475 CJT786471:CJV786475 CTP786471:CTR786475 DDL786471:DDN786475 DNH786471:DNJ786475 DXD786471:DXF786475 EGZ786471:EHB786475 EQV786471:EQX786475 FAR786471:FAT786475 FKN786471:FKP786475 FUJ786471:FUL786475 GEF786471:GEH786475 GOB786471:GOD786475 GXX786471:GXZ786475 HHT786471:HHV786475 HRP786471:HRR786475 IBL786471:IBN786475 ILH786471:ILJ786475 IVD786471:IVF786475 JEZ786471:JFB786475 JOV786471:JOX786475 JYR786471:JYT786475 KIN786471:KIP786475 KSJ786471:KSL786475 LCF786471:LCH786475 LMB786471:LMD786475 LVX786471:LVZ786475 MFT786471:MFV786475 MPP786471:MPR786475 MZL786471:MZN786475 NJH786471:NJJ786475 NTD786471:NTF786475 OCZ786471:ODB786475 OMV786471:OMX786475 OWR786471:OWT786475 PGN786471:PGP786475 PQJ786471:PQL786475 QAF786471:QAH786475 QKB786471:QKD786475 QTX786471:QTZ786475 RDT786471:RDV786475 RNP786471:RNR786475 RXL786471:RXN786475 SHH786471:SHJ786475 SRD786471:SRF786475 TAZ786471:TBB786475 TKV786471:TKX786475 TUR786471:TUT786475 UEN786471:UEP786475 UOJ786471:UOL786475 UYF786471:UYH786475 VIB786471:VID786475 VRX786471:VRZ786475 WBT786471:WBV786475 WLP786471:WLR786475 WVL786471:WVN786475 D852007:F852011 IZ852007:JB852011 SV852007:SX852011 ACR852007:ACT852011 AMN852007:AMP852011 AWJ852007:AWL852011 BGF852007:BGH852011 BQB852007:BQD852011 BZX852007:BZZ852011 CJT852007:CJV852011 CTP852007:CTR852011 DDL852007:DDN852011 DNH852007:DNJ852011 DXD852007:DXF852011 EGZ852007:EHB852011 EQV852007:EQX852011 FAR852007:FAT852011 FKN852007:FKP852011 FUJ852007:FUL852011 GEF852007:GEH852011 GOB852007:GOD852011 GXX852007:GXZ852011 HHT852007:HHV852011 HRP852007:HRR852011 IBL852007:IBN852011 ILH852007:ILJ852011 IVD852007:IVF852011 JEZ852007:JFB852011 JOV852007:JOX852011 JYR852007:JYT852011 KIN852007:KIP852011 KSJ852007:KSL852011 LCF852007:LCH852011 LMB852007:LMD852011 LVX852007:LVZ852011 MFT852007:MFV852011 MPP852007:MPR852011 MZL852007:MZN852011 NJH852007:NJJ852011 NTD852007:NTF852011 OCZ852007:ODB852011 OMV852007:OMX852011 OWR852007:OWT852011 PGN852007:PGP852011 PQJ852007:PQL852011 QAF852007:QAH852011 QKB852007:QKD852011 QTX852007:QTZ852011 RDT852007:RDV852011 RNP852007:RNR852011 RXL852007:RXN852011 SHH852007:SHJ852011 SRD852007:SRF852011 TAZ852007:TBB852011 TKV852007:TKX852011 TUR852007:TUT852011 UEN852007:UEP852011 UOJ852007:UOL852011 UYF852007:UYH852011 VIB852007:VID852011 VRX852007:VRZ852011 WBT852007:WBV852011 WLP852007:WLR852011 WVL852007:WVN852011 D917543:F917547 IZ917543:JB917547 SV917543:SX917547 ACR917543:ACT917547 AMN917543:AMP917547 AWJ917543:AWL917547 BGF917543:BGH917547 BQB917543:BQD917547 BZX917543:BZZ917547 CJT917543:CJV917547 CTP917543:CTR917547 DDL917543:DDN917547 DNH917543:DNJ917547 DXD917543:DXF917547 EGZ917543:EHB917547 EQV917543:EQX917547 FAR917543:FAT917547 FKN917543:FKP917547 FUJ917543:FUL917547 GEF917543:GEH917547 GOB917543:GOD917547 GXX917543:GXZ917547 HHT917543:HHV917547 HRP917543:HRR917547 IBL917543:IBN917547 ILH917543:ILJ917547 IVD917543:IVF917547 JEZ917543:JFB917547 JOV917543:JOX917547 JYR917543:JYT917547 KIN917543:KIP917547 KSJ917543:KSL917547 LCF917543:LCH917547 LMB917543:LMD917547 LVX917543:LVZ917547 MFT917543:MFV917547 MPP917543:MPR917547 MZL917543:MZN917547 NJH917543:NJJ917547 NTD917543:NTF917547 OCZ917543:ODB917547 OMV917543:OMX917547 OWR917543:OWT917547 PGN917543:PGP917547 PQJ917543:PQL917547 QAF917543:QAH917547 QKB917543:QKD917547 QTX917543:QTZ917547 RDT917543:RDV917547 RNP917543:RNR917547 RXL917543:RXN917547 SHH917543:SHJ917547 SRD917543:SRF917547 TAZ917543:TBB917547 TKV917543:TKX917547 TUR917543:TUT917547 UEN917543:UEP917547 UOJ917543:UOL917547 UYF917543:UYH917547 VIB917543:VID917547 VRX917543:VRZ917547 WBT917543:WBV917547 WLP917543:WLR917547 WVL917543:WVN917547 D983079:F983083 IZ983079:JB983083 SV983079:SX983083 ACR983079:ACT983083 AMN983079:AMP983083 AWJ983079:AWL983083 BGF983079:BGH983083 BQB983079:BQD983083 BZX983079:BZZ983083 CJT983079:CJV983083 CTP983079:CTR983083 DDL983079:DDN983083 DNH983079:DNJ983083 DXD983079:DXF983083 EGZ983079:EHB983083 EQV983079:EQX983083 FAR983079:FAT983083 FKN983079:FKP983083 FUJ983079:FUL983083 GEF983079:GEH983083 GOB983079:GOD983083 GXX983079:GXZ983083 HHT983079:HHV983083 HRP983079:HRR983083 IBL983079:IBN983083 ILH983079:ILJ983083 IVD983079:IVF983083 JEZ983079:JFB983083 JOV983079:JOX983083 JYR983079:JYT983083 KIN983079:KIP983083 KSJ983079:KSL983083 LCF983079:LCH983083 LMB983079:LMD983083 LVX983079:LVZ983083 MFT983079:MFV983083 MPP983079:MPR983083 MZL983079:MZN983083 NJH983079:NJJ983083 NTD983079:NTF983083 OCZ983079:ODB983083 OMV983079:OMX983083 OWR983079:OWT983083 PGN983079:PGP983083 PQJ983079:PQL983083 QAF983079:QAH983083 QKB983079:QKD983083 QTX983079:QTZ983083 RDT983079:RDV983083 RNP983079:RNR983083 RXL983079:RXN983083 SHH983079:SHJ983083 SRD983079:SRF983083 TAZ983079:TBB983083 TKV983079:TKX983083 TUR983079:TUT983083 UEN983079:UEP983083 UOJ983079:UOL983083 UYF983079:UYH983083 VIB983079:VID983083 VRX983079:VRZ983083 WBT983079:WBV983083 WLP983079:WLR983083 WVL983079:WVN983083" xr:uid="{A5EE7756-42F2-4C98-8740-52991289A7D4}">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WVN98306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F17:F19" xr:uid="{9233C984-C87A-4FE1-8300-A5663E6586F7}">
      <formula1>100000000000000</formula1>
    </dataValidation>
    <dataValidation type="custom" operator="lessThan" allowBlank="1" showInputMessage="1" showErrorMessage="1" errorTitle="Errore di digitazione" error="Inserire solo valori percentuali con al massimo due cifre decimali e chiudere con il simbolo %." sqref="WVN98306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F23" xr:uid="{EBA7955A-2DA6-4193-B171-A80DF5A89361}">
      <formula1>OR(F23=0,F23-INT(F23*10000)/10000=0)</formula1>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122"/>
  <sheetViews>
    <sheetView showGridLines="0" zoomScaleNormal="100" workbookViewId="0">
      <selection activeCell="F81" sqref="F81"/>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79" customWidth="1"/>
    <col min="10" max="10" width="12" style="862" customWidth="1"/>
    <col min="11" max="13" width="12" style="837" hidden="1" customWidth="1"/>
    <col min="14" max="14" width="14"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 style="837" customWidth="1"/>
    <col min="262"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 style="837" customWidth="1"/>
    <col min="518"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 style="837" customWidth="1"/>
    <col min="774"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 style="837" customWidth="1"/>
    <col min="1030"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 style="837" customWidth="1"/>
    <col min="1286"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 style="837" customWidth="1"/>
    <col min="1542"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 style="837" customWidth="1"/>
    <col min="1798"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 style="837" customWidth="1"/>
    <col min="2054"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 style="837" customWidth="1"/>
    <col min="2310"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 style="837" customWidth="1"/>
    <col min="2566"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 style="837" customWidth="1"/>
    <col min="2822"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 style="837" customWidth="1"/>
    <col min="3078"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 style="837" customWidth="1"/>
    <col min="3334"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 style="837" customWidth="1"/>
    <col min="3590"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 style="837" customWidth="1"/>
    <col min="3846"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 style="837" customWidth="1"/>
    <col min="4102"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 style="837" customWidth="1"/>
    <col min="4358"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 style="837" customWidth="1"/>
    <col min="4614"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 style="837" customWidth="1"/>
    <col min="4870"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 style="837" customWidth="1"/>
    <col min="5126"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 style="837" customWidth="1"/>
    <col min="5382"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 style="837" customWidth="1"/>
    <col min="5638"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 style="837" customWidth="1"/>
    <col min="5894"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 style="837" customWidth="1"/>
    <col min="6150"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 style="837" customWidth="1"/>
    <col min="6406"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 style="837" customWidth="1"/>
    <col min="6662"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 style="837" customWidth="1"/>
    <col min="6918"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 style="837" customWidth="1"/>
    <col min="7174"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 style="837" customWidth="1"/>
    <col min="7430"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 style="837" customWidth="1"/>
    <col min="7686"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 style="837" customWidth="1"/>
    <col min="7942"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 style="837" customWidth="1"/>
    <col min="8198"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 style="837" customWidth="1"/>
    <col min="8454"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 style="837" customWidth="1"/>
    <col min="8710"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 style="837" customWidth="1"/>
    <col min="8966"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 style="837" customWidth="1"/>
    <col min="9222"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 style="837" customWidth="1"/>
    <col min="9478"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 style="837" customWidth="1"/>
    <col min="9734"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 style="837" customWidth="1"/>
    <col min="9990"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 style="837" customWidth="1"/>
    <col min="10246"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 style="837" customWidth="1"/>
    <col min="10502"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 style="837" customWidth="1"/>
    <col min="10758"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 style="837" customWidth="1"/>
    <col min="11014"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 style="837" customWidth="1"/>
    <col min="11270"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 style="837" customWidth="1"/>
    <col min="11526"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 style="837" customWidth="1"/>
    <col min="11782"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 style="837" customWidth="1"/>
    <col min="12038"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 style="837" customWidth="1"/>
    <col min="12294"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 style="837" customWidth="1"/>
    <col min="12550"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 style="837" customWidth="1"/>
    <col min="12806"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 style="837" customWidth="1"/>
    <col min="13062"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 style="837" customWidth="1"/>
    <col min="13318"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 style="837" customWidth="1"/>
    <col min="13574"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 style="837" customWidth="1"/>
    <col min="13830"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 style="837" customWidth="1"/>
    <col min="14086"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 style="837" customWidth="1"/>
    <col min="14342"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 style="837" customWidth="1"/>
    <col min="14598"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 style="837" customWidth="1"/>
    <col min="14854"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 style="837" customWidth="1"/>
    <col min="15110"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 style="837" customWidth="1"/>
    <col min="15366"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 style="837" customWidth="1"/>
    <col min="15622"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 style="837" customWidth="1"/>
    <col min="15878"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 style="837" customWidth="1"/>
    <col min="16134" max="16384" width="9.33203125" style="837"/>
  </cols>
  <sheetData>
    <row r="1" spans="1:14" s="1142" customFormat="1" ht="35.1" customHeight="1" thickBot="1" x14ac:dyDescent="0.2">
      <c r="A1" s="1136"/>
      <c r="B1" s="1137"/>
      <c r="C1" s="1138"/>
      <c r="D1" s="1138"/>
      <c r="E1" s="1139"/>
      <c r="F1" s="1139"/>
      <c r="G1" s="1140" t="s">
        <v>948</v>
      </c>
      <c r="H1" s="1186" t="s">
        <v>331</v>
      </c>
      <c r="J1" s="1143"/>
    </row>
    <row r="2" spans="1:14" s="1142" customFormat="1" ht="35.1" customHeight="1" x14ac:dyDescent="0.35">
      <c r="A2" s="1144" t="s">
        <v>654</v>
      </c>
      <c r="B2" s="1145"/>
      <c r="C2" s="1146"/>
      <c r="D2" s="1146"/>
      <c r="E2" s="1146"/>
      <c r="F2" s="1147"/>
      <c r="G2" s="1790" t="str">
        <f>IF(AND(ISBLANK($F$23),SUM('t15(2)'!$W$1:$W$65531)+SUM('t15(2)'!$R$1:$R$65531)&gt;0),"Attenzione: è necessario compilare la domanda LEG428 !!!","OK")</f>
        <v>OK</v>
      </c>
      <c r="H2" s="1148"/>
      <c r="I2" s="1149"/>
      <c r="J2" s="1143"/>
    </row>
    <row r="3" spans="1:14" s="1153" customFormat="1" ht="35.1" customHeight="1" thickBot="1" x14ac:dyDescent="0.4">
      <c r="A3" s="1144" t="s">
        <v>655</v>
      </c>
      <c r="B3" s="1145"/>
      <c r="C3" s="1150"/>
      <c r="D3" s="1150"/>
      <c r="E3" s="1151"/>
      <c r="F3" s="1152"/>
      <c r="G3" s="1794"/>
      <c r="H3" s="1148"/>
      <c r="I3" s="1149"/>
      <c r="J3" s="1143"/>
    </row>
    <row r="4" spans="1:14" s="1160" customFormat="1" ht="35.1" customHeight="1" thickBot="1" x14ac:dyDescent="0.2">
      <c r="A4" s="1154"/>
      <c r="B4" s="1155"/>
      <c r="C4" s="1156"/>
      <c r="D4" s="1156"/>
      <c r="E4" s="1157"/>
      <c r="F4" s="1158"/>
      <c r="G4" s="1159" t="s">
        <v>656</v>
      </c>
      <c r="I4" s="1161"/>
    </row>
    <row r="5" spans="1:14" s="1160" customFormat="1" ht="35.1" customHeight="1" x14ac:dyDescent="0.15">
      <c r="A5" s="1162"/>
      <c r="B5" s="1163"/>
      <c r="D5" s="1164"/>
      <c r="E5" s="1164"/>
      <c r="F5" s="1165"/>
      <c r="G5" s="1790" t="str">
        <f>IF(AND(ISBLANK(F13),ISBLANK(F17)),"OK",IF(AND(OR(ISBLANK(F13),YEAR(F13)&gt;'t1'!L1-1),OR(ISBLANK(F17),YEAR(F17)&gt;'t1'!L1-1)),"OK","Attenzione: almeno una data di certificazione è antececedente l'anno "&amp;'t1'!L1&amp;", è necessario giustificare"))</f>
        <v>OK</v>
      </c>
      <c r="I5" s="1161"/>
      <c r="J5" s="1164"/>
    </row>
    <row r="6" spans="1:14" s="1160" customFormat="1" ht="35.1" customHeight="1" thickBot="1" x14ac:dyDescent="0.2">
      <c r="A6" s="1166" t="str">
        <f>'t1'!$A$1</f>
        <v>REGIONI ED AUTONOMIE LOCALI - anno 2024</v>
      </c>
      <c r="B6" s="1167"/>
      <c r="C6" s="1168"/>
      <c r="D6" s="1169"/>
      <c r="E6" s="1168"/>
      <c r="F6" s="1168"/>
      <c r="G6" s="1794"/>
      <c r="H6" s="1170"/>
      <c r="I6" s="1161"/>
    </row>
    <row r="7" spans="1:14" s="1160" customFormat="1" ht="35.1" customHeight="1" x14ac:dyDescent="0.15">
      <c r="A7" s="1166"/>
      <c r="B7" s="1171"/>
      <c r="D7" s="1172" t="s">
        <v>657</v>
      </c>
      <c r="G7" s="1187"/>
      <c r="H7" s="1173"/>
      <c r="I7" s="1174"/>
      <c r="J7" s="1173"/>
      <c r="N7" s="833" t="s">
        <v>658</v>
      </c>
    </row>
    <row r="8" spans="1:14" s="1160" customFormat="1" ht="15" customHeight="1" x14ac:dyDescent="0.15">
      <c r="A8" s="1166"/>
      <c r="B8" s="1171"/>
      <c r="D8" s="1174"/>
      <c r="G8" s="1187"/>
      <c r="H8" s="1173"/>
      <c r="I8" s="1174"/>
      <c r="J8" s="1173"/>
      <c r="N8" s="1161">
        <f>(COUNTIF(F:F,"&lt;&gt;"&amp;"")+COUNTIF(D112,"&lt;&gt;"&amp;"")+COUNTIF(D115,"&lt;&gt;"&amp;""))</f>
        <v>25</v>
      </c>
    </row>
    <row r="9" spans="1:14" s="1160" customFormat="1" ht="10.35" customHeight="1" x14ac:dyDescent="0.15">
      <c r="A9" s="1166"/>
      <c r="B9" s="1171"/>
      <c r="D9" s="1174"/>
      <c r="G9" s="1187"/>
      <c r="H9" s="1173"/>
      <c r="I9" s="1174"/>
      <c r="J9" s="1173"/>
      <c r="N9" s="833"/>
    </row>
    <row r="10" spans="1:14" ht="10.35" customHeight="1" x14ac:dyDescent="0.2">
      <c r="A10" s="835"/>
      <c r="B10" s="845"/>
      <c r="D10" s="1175"/>
      <c r="E10" s="835"/>
      <c r="F10" s="849"/>
      <c r="G10" s="1187"/>
      <c r="H10" s="835"/>
      <c r="I10" s="835"/>
      <c r="J10" s="836"/>
    </row>
    <row r="11" spans="1:14" s="839" customFormat="1" ht="35.25" customHeight="1" x14ac:dyDescent="0.15">
      <c r="A11" s="1176" t="s">
        <v>659</v>
      </c>
      <c r="B11" s="1188"/>
      <c r="C11" s="1176"/>
      <c r="D11" s="1177" t="s">
        <v>660</v>
      </c>
      <c r="E11" s="1176"/>
      <c r="F11" s="1178"/>
      <c r="G11" s="1187"/>
      <c r="I11" s="1179"/>
      <c r="J11" s="840"/>
      <c r="K11" s="833" t="s">
        <v>661</v>
      </c>
      <c r="L11" s="833" t="s">
        <v>662</v>
      </c>
      <c r="M11" s="833" t="s">
        <v>663</v>
      </c>
      <c r="N11" s="833" t="s">
        <v>664</v>
      </c>
    </row>
    <row r="12" spans="1:14" s="839" customFormat="1" ht="4.3499999999999996" customHeight="1" x14ac:dyDescent="0.15">
      <c r="A12" s="841"/>
      <c r="B12" s="842"/>
      <c r="D12" s="841"/>
      <c r="E12" s="841"/>
      <c r="F12" s="843"/>
      <c r="I12" s="1179"/>
      <c r="J12" s="840"/>
    </row>
    <row r="13" spans="1:14" s="839" customFormat="1" ht="30" customHeight="1" x14ac:dyDescent="0.15">
      <c r="A13" s="844" t="s">
        <v>751</v>
      </c>
      <c r="B13" s="845" t="s">
        <v>666</v>
      </c>
      <c r="D13" s="856" t="s">
        <v>952</v>
      </c>
      <c r="F13" s="850"/>
      <c r="G13" s="1189"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IF(AND(F13&gt;=DATE(2020,1,1),F13&lt;=TODAY()),"'"&amp;DAY(F13)&amp;"/"&amp;MONTH(F13)&amp;"/"&amp;YEAR(F13),"")</f>
        <v/>
      </c>
    </row>
    <row r="14" spans="1:14" s="839" customFormat="1" ht="4.3499999999999996" customHeight="1" x14ac:dyDescent="0.15">
      <c r="A14" s="844"/>
      <c r="B14" s="848"/>
      <c r="D14" s="853"/>
      <c r="E14" s="841"/>
      <c r="F14" s="849"/>
      <c r="G14" s="875"/>
      <c r="I14" s="1179"/>
      <c r="J14" s="840"/>
    </row>
    <row r="15" spans="1:14" s="839" customFormat="1" ht="30" customHeight="1" x14ac:dyDescent="0.15">
      <c r="A15" s="844" t="s">
        <v>752</v>
      </c>
      <c r="B15" s="845" t="s">
        <v>666</v>
      </c>
      <c r="D15" s="856" t="s">
        <v>953</v>
      </c>
      <c r="F15" s="850"/>
      <c r="G15" s="1189"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IF(AND(F15&gt;=DATE(2020,1,1),F15&lt;=TODAY()),"'"&amp;DAY(F15)&amp;"/"&amp;MONTH(F15)&amp;"/"&amp;YEAR(F15),"")</f>
        <v/>
      </c>
    </row>
    <row r="16" spans="1:14" s="839" customFormat="1" ht="4.3499999999999996" customHeight="1" x14ac:dyDescent="0.15">
      <c r="A16" s="844"/>
      <c r="B16" s="845"/>
      <c r="D16" s="856"/>
      <c r="F16" s="1190"/>
      <c r="G16" s="875"/>
      <c r="K16" s="847"/>
      <c r="L16" s="847"/>
      <c r="M16" s="847"/>
      <c r="N16" s="847"/>
    </row>
    <row r="17" spans="1:14" s="839" customFormat="1" ht="30" customHeight="1" x14ac:dyDescent="0.15">
      <c r="A17" s="844" t="s">
        <v>753</v>
      </c>
      <c r="B17" s="845" t="s">
        <v>666</v>
      </c>
      <c r="D17" s="856" t="s">
        <v>954</v>
      </c>
      <c r="F17" s="850">
        <v>45649</v>
      </c>
      <c r="G17" s="1189"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IF(AND(F17&gt;=DATE(2020,1,1),F17&lt;=TODAY()),"'"&amp;DAY(F17)&amp;"/"&amp;MONTH(F17)&amp;"/"&amp;YEAR(F17),"")</f>
        <v>'23/12/2024</v>
      </c>
    </row>
    <row r="18" spans="1:14" s="839" customFormat="1" ht="4.3499999999999996" customHeight="1" x14ac:dyDescent="0.15">
      <c r="A18" s="844"/>
      <c r="B18" s="848"/>
      <c r="D18" s="841"/>
      <c r="E18" s="841"/>
      <c r="F18" s="849"/>
      <c r="G18" s="868"/>
      <c r="I18" s="1179"/>
      <c r="J18" s="840"/>
    </row>
    <row r="19" spans="1:14" s="839" customFormat="1" ht="30" customHeight="1" x14ac:dyDescent="0.15">
      <c r="A19" s="844" t="s">
        <v>667</v>
      </c>
      <c r="B19" s="845" t="s">
        <v>668</v>
      </c>
      <c r="C19" s="1180" t="s">
        <v>983</v>
      </c>
      <c r="D19" s="838" t="s">
        <v>669</v>
      </c>
      <c r="F19" s="851">
        <v>0</v>
      </c>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f>IF(ISNUMBER(F19),ROUND(F19,0),"")</f>
        <v>0</v>
      </c>
    </row>
    <row r="20" spans="1:14" s="839" customFormat="1" ht="4.3499999999999996" customHeight="1" x14ac:dyDescent="0.15">
      <c r="A20" s="852"/>
      <c r="B20" s="848"/>
      <c r="D20" s="841"/>
      <c r="E20" s="841"/>
      <c r="F20" s="843"/>
      <c r="G20" s="868"/>
      <c r="I20" s="1179"/>
      <c r="J20" s="840"/>
    </row>
    <row r="21" spans="1:14" s="839" customFormat="1" ht="30" customHeight="1" x14ac:dyDescent="0.15">
      <c r="A21" s="1176" t="s">
        <v>670</v>
      </c>
      <c r="B21" s="1176"/>
      <c r="C21" s="1176"/>
      <c r="D21" s="1177" t="s">
        <v>825</v>
      </c>
      <c r="E21" s="1176"/>
      <c r="F21" s="1178"/>
      <c r="G21" s="868"/>
      <c r="I21" s="1179"/>
      <c r="J21" s="840"/>
    </row>
    <row r="22" spans="1:14" s="839" customFormat="1" ht="4.3499999999999996" customHeight="1" x14ac:dyDescent="0.15">
      <c r="A22" s="844"/>
      <c r="B22" s="845"/>
      <c r="D22" s="838"/>
      <c r="E22" s="841"/>
      <c r="F22" s="849"/>
      <c r="G22" s="868"/>
      <c r="I22" s="1179"/>
      <c r="J22" s="840"/>
    </row>
    <row r="23" spans="1:14" s="839" customFormat="1" ht="30" customHeight="1" x14ac:dyDescent="0.15">
      <c r="A23" s="854" t="s">
        <v>950</v>
      </c>
      <c r="B23" s="882" t="s">
        <v>668</v>
      </c>
      <c r="C23" s="1180" t="s">
        <v>983</v>
      </c>
      <c r="D23" s="856" t="s">
        <v>951</v>
      </c>
      <c r="F23" s="851">
        <v>234795</v>
      </c>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f>IF(ISNUMBER(F23),ROUND(F23,0),"")</f>
        <v>234795</v>
      </c>
    </row>
    <row r="24" spans="1:14" s="839" customFormat="1" ht="4.3499999999999996" customHeight="1" x14ac:dyDescent="0.15">
      <c r="A24" s="854"/>
      <c r="B24" s="882"/>
      <c r="D24" s="856"/>
      <c r="E24" s="841"/>
      <c r="F24" s="849"/>
      <c r="G24" s="868"/>
      <c r="I24" s="1179"/>
      <c r="J24" s="840"/>
    </row>
    <row r="25" spans="1:14" s="916" customFormat="1" ht="30" customHeight="1" x14ac:dyDescent="0.15">
      <c r="A25" s="854" t="s">
        <v>1283</v>
      </c>
      <c r="B25" s="882" t="s">
        <v>668</v>
      </c>
      <c r="C25" s="1517"/>
      <c r="D25" s="856" t="s">
        <v>1284</v>
      </c>
      <c r="E25" s="883"/>
      <c r="F25" s="885">
        <v>0</v>
      </c>
      <c r="G25" s="1191"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f>IF(ISNUMBER(F25),ROUND(F25,0),"")</f>
        <v>0</v>
      </c>
    </row>
    <row r="26" spans="1:14" s="916" customFormat="1" ht="4.3499999999999996" customHeight="1" x14ac:dyDescent="0.15">
      <c r="A26" s="1192"/>
      <c r="B26" s="1193"/>
      <c r="D26" s="1192"/>
      <c r="E26" s="918"/>
      <c r="F26" s="915"/>
      <c r="G26" s="919"/>
    </row>
    <row r="27" spans="1:14" s="839" customFormat="1" ht="30" customHeight="1" x14ac:dyDescent="0.15">
      <c r="A27" s="854" t="s">
        <v>1128</v>
      </c>
      <c r="B27" s="882" t="s">
        <v>668</v>
      </c>
      <c r="D27" s="856" t="s">
        <v>1129</v>
      </c>
      <c r="E27" s="883"/>
      <c r="F27" s="885">
        <v>3315</v>
      </c>
      <c r="G27" s="869" t="str">
        <f>IF(AND(ISNUMBER(F27),ISBLANK(D118),$N$8&gt;0),"Attenzione: compilare la domanda INF522 nella sezione INFORMAZIONI / CHIARIMENTI",IF(ISBLANK(F27),"",IF(ISNUMBER(F27),IF(F27-INT(F27)=0,"","  Errore ! Inserire un numero intero senza decimali"),"  Errore ! Inserire un numero intero senza decimali")))</f>
        <v/>
      </c>
      <c r="K27" s="847" t="str">
        <f>LEFT(A27,3)</f>
        <v>LEG</v>
      </c>
      <c r="L27" s="847" t="str">
        <f>RIGHT(A27,3)</f>
        <v>452</v>
      </c>
      <c r="M27" s="847" t="str">
        <f>B27</f>
        <v>INT</v>
      </c>
      <c r="N27" s="847">
        <f>IF(ISNUMBER(F27),ROUND(F27,0),"")</f>
        <v>3315</v>
      </c>
    </row>
    <row r="28" spans="1:14" s="916" customFormat="1" ht="4.3499999999999996" customHeight="1" x14ac:dyDescent="0.15">
      <c r="A28" s="1192"/>
      <c r="B28" s="1193"/>
      <c r="D28" s="1192"/>
      <c r="E28" s="918"/>
      <c r="F28" s="915"/>
      <c r="G28" s="919"/>
    </row>
    <row r="29" spans="1:14" s="839" customFormat="1" ht="30" customHeight="1" x14ac:dyDescent="0.15">
      <c r="A29" s="854" t="s">
        <v>891</v>
      </c>
      <c r="B29" s="882" t="s">
        <v>668</v>
      </c>
      <c r="D29" s="856" t="s">
        <v>1060</v>
      </c>
      <c r="E29" s="883"/>
      <c r="F29" s="885">
        <v>5853</v>
      </c>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f>IF(ISNUMBER(F29),ROUND(F29,0),"")</f>
        <v>5853</v>
      </c>
    </row>
    <row r="30" spans="1:14" s="839" customFormat="1" ht="4.3499999999999996" customHeight="1" x14ac:dyDescent="0.15">
      <c r="A30" s="854"/>
      <c r="B30" s="854"/>
      <c r="D30" s="853"/>
      <c r="E30" s="853"/>
      <c r="F30" s="884"/>
      <c r="G30" s="868"/>
    </row>
    <row r="31" spans="1:14" s="839" customFormat="1" ht="30" customHeight="1" x14ac:dyDescent="0.15">
      <c r="A31" s="844" t="s">
        <v>672</v>
      </c>
      <c r="B31" s="845" t="s">
        <v>668</v>
      </c>
      <c r="D31" s="838" t="s">
        <v>826</v>
      </c>
      <c r="F31" s="851">
        <v>0</v>
      </c>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265</v>
      </c>
      <c r="M31" s="847" t="str">
        <f>B31</f>
        <v>INT</v>
      </c>
      <c r="N31" s="847">
        <f>IF(ISNUMBER(F31),ROUND(F31,0),"")</f>
        <v>0</v>
      </c>
    </row>
    <row r="32" spans="1:14" s="839" customFormat="1" ht="4.3499999999999996" customHeight="1" x14ac:dyDescent="0.15">
      <c r="A32" s="852"/>
      <c r="B32" s="848"/>
      <c r="D32" s="841"/>
      <c r="E32" s="841"/>
      <c r="F32" s="843"/>
      <c r="G32" s="868"/>
      <c r="I32" s="1179"/>
      <c r="J32" s="840"/>
    </row>
    <row r="33" spans="1:14" s="839" customFormat="1" ht="30" customHeight="1" x14ac:dyDescent="0.15">
      <c r="A33" s="1176" t="s">
        <v>1285</v>
      </c>
      <c r="B33" s="1176"/>
      <c r="C33" s="1176"/>
      <c r="D33" s="1177" t="s">
        <v>1286</v>
      </c>
      <c r="E33" s="1176"/>
      <c r="F33" s="1178"/>
      <c r="G33" s="868"/>
    </row>
    <row r="34" spans="1:14" s="839" customFormat="1" ht="4.3499999999999996" customHeight="1" x14ac:dyDescent="0.15">
      <c r="A34" s="853"/>
      <c r="B34" s="853"/>
      <c r="C34" s="883"/>
      <c r="D34" s="853"/>
      <c r="E34" s="841"/>
      <c r="F34" s="843"/>
      <c r="G34" s="868"/>
    </row>
    <row r="35" spans="1:14" s="839" customFormat="1" ht="30" customHeight="1" x14ac:dyDescent="0.15">
      <c r="A35" s="1213" t="s">
        <v>1287</v>
      </c>
      <c r="B35" s="882" t="s">
        <v>668</v>
      </c>
      <c r="C35" s="883"/>
      <c r="D35" s="856" t="s">
        <v>1329</v>
      </c>
      <c r="F35" s="851">
        <v>0</v>
      </c>
      <c r="G35" s="869" t="str">
        <f>IF(AND(ISBLANK(F35),C35="x",$N$8&gt;0),"Attenzione: domanda a risposta obbligatoria",IF(ISBLANK(F35),"",IF(ISNUMBER(F35),IF(F35-INT(F35)=0,"","  Errore ! Inserire un numero intero senza decimali"),"  Errore ! Inserire un numero intero senza decimali")))</f>
        <v/>
      </c>
      <c r="K35" s="847" t="str">
        <f>LEFT(A35,3)</f>
        <v>A33</v>
      </c>
      <c r="L35" s="847" t="str">
        <f>RIGHT(A35,3)</f>
        <v>511</v>
      </c>
      <c r="M35" s="847" t="str">
        <f>B35</f>
        <v>INT</v>
      </c>
      <c r="N35" s="847">
        <f>IF(ISNUMBER(F35),ROUND(F35,0),"")</f>
        <v>0</v>
      </c>
    </row>
    <row r="36" spans="1:14" s="839" customFormat="1" ht="4.3499999999999996" customHeight="1" x14ac:dyDescent="0.15">
      <c r="A36" s="844"/>
      <c r="B36" s="1392"/>
      <c r="D36" s="841"/>
      <c r="E36" s="841"/>
      <c r="F36" s="849"/>
      <c r="G36" s="868"/>
    </row>
    <row r="37" spans="1:14" s="839" customFormat="1" ht="30" customHeight="1" x14ac:dyDescent="0.15">
      <c r="A37" s="1176" t="s">
        <v>673</v>
      </c>
      <c r="B37" s="1176"/>
      <c r="C37" s="1176"/>
      <c r="D37" s="1177" t="s">
        <v>674</v>
      </c>
      <c r="E37" s="1176"/>
      <c r="F37" s="1178"/>
      <c r="G37" s="868"/>
      <c r="I37" s="1179"/>
      <c r="J37" s="840"/>
    </row>
    <row r="38" spans="1:14" s="839" customFormat="1" ht="4.3499999999999996" customHeight="1" x14ac:dyDescent="0.15">
      <c r="A38" s="841"/>
      <c r="B38" s="848"/>
      <c r="D38" s="841"/>
      <c r="E38" s="841"/>
      <c r="F38" s="843"/>
      <c r="G38" s="868"/>
      <c r="I38" s="1179"/>
      <c r="J38" s="840"/>
    </row>
    <row r="39" spans="1:14" s="839" customFormat="1" ht="30" customHeight="1" x14ac:dyDescent="0.15">
      <c r="A39" s="854" t="s">
        <v>675</v>
      </c>
      <c r="B39" s="845" t="s">
        <v>668</v>
      </c>
      <c r="D39" s="838" t="s">
        <v>618</v>
      </c>
      <c r="F39" s="851">
        <v>5</v>
      </c>
      <c r="G39" s="869" t="str">
        <f>IF(AND(ISBLANK(F39),C39="x",$N$8&gt;0),"Attenzione: domanda a risposta obbligatoria",IF(ISBLANK(F39),"",IF(ISNUMBER(F39),IF(F39-INT(F39)=0,"","  Errore ! Inserire un numero intero senza decimali"),"  Errore ! Inserire un numero intero senza decimali")))</f>
        <v/>
      </c>
      <c r="K39" s="847" t="str">
        <f>LEFT(A39,3)</f>
        <v>ORG</v>
      </c>
      <c r="L39" s="847" t="str">
        <f>RIGHT(A39,3)</f>
        <v>191</v>
      </c>
      <c r="M39" s="847" t="str">
        <f>B39</f>
        <v>INT</v>
      </c>
      <c r="N39" s="847">
        <f>IF(ISNUMBER(F39),ROUND(F39,0),"")</f>
        <v>5</v>
      </c>
    </row>
    <row r="40" spans="1:14" s="839" customFormat="1" ht="4.3499999999999996" customHeight="1" x14ac:dyDescent="0.15">
      <c r="A40" s="855"/>
      <c r="B40" s="848"/>
      <c r="D40" s="841"/>
      <c r="E40" s="841"/>
      <c r="F40" s="849"/>
      <c r="G40" s="868"/>
      <c r="I40" s="1179"/>
      <c r="J40" s="840"/>
    </row>
    <row r="41" spans="1:14" s="839" customFormat="1" ht="30" customHeight="1" x14ac:dyDescent="0.15">
      <c r="A41" s="854" t="s">
        <v>676</v>
      </c>
      <c r="B41" s="845" t="s">
        <v>668</v>
      </c>
      <c r="D41" s="856" t="s">
        <v>677</v>
      </c>
      <c r="F41" s="851">
        <v>3</v>
      </c>
      <c r="G41" s="869" t="str">
        <f>IF(AND(ISBLANK(F41),C41="x",$N$8&gt;0),"Attenzione: domanda a risposta obbligatoria",IF(ISBLANK(F41),"",IF(ISNUMBER(F41),IF(F41-INT(F41)=0,"","  Errore ! Inserire un numero intero senza decimali"),"  Errore ! Inserire un numero intero senza decimali")))</f>
        <v/>
      </c>
      <c r="K41" s="847" t="str">
        <f>LEFT(A41,3)</f>
        <v>ORG</v>
      </c>
      <c r="L41" s="847" t="str">
        <f>RIGHT(A41,3)</f>
        <v>299</v>
      </c>
      <c r="M41" s="847" t="str">
        <f>B41</f>
        <v>INT</v>
      </c>
      <c r="N41" s="847">
        <f>IF(ISNUMBER(F41),ROUND(F41,0),"")</f>
        <v>3</v>
      </c>
    </row>
    <row r="42" spans="1:14" s="839" customFormat="1" ht="4.3499999999999996" customHeight="1" x14ac:dyDescent="0.15">
      <c r="A42" s="855"/>
      <c r="B42" s="848"/>
      <c r="D42" s="841"/>
      <c r="E42" s="841"/>
      <c r="F42" s="849"/>
      <c r="G42" s="868"/>
      <c r="I42" s="1179"/>
      <c r="J42" s="840"/>
    </row>
    <row r="43" spans="1:14" s="839" customFormat="1" ht="30" customHeight="1" x14ac:dyDescent="0.15">
      <c r="A43" s="854" t="s">
        <v>686</v>
      </c>
      <c r="B43" s="845" t="s">
        <v>668</v>
      </c>
      <c r="D43" s="856" t="s">
        <v>827</v>
      </c>
      <c r="F43" s="851">
        <v>44113</v>
      </c>
      <c r="G43" s="869" t="str">
        <f>IF(AND(ISBLANK(F43),C43="x",$N$8&gt;0),"Attenzione: domanda a risposta obbligatoria",IF(ISBLANK(F43),"",IF(ISNUMBER(F43),IF(F43-INT(F43)=0,"","  Errore ! Inserire un numero intero senza decimali"),"  Errore ! Inserire un numero intero senza decimali")))</f>
        <v/>
      </c>
      <c r="K43" s="847" t="str">
        <f>LEFT(A43,3)</f>
        <v>ORG</v>
      </c>
      <c r="L43" s="847" t="str">
        <f>RIGHT(A43,3)</f>
        <v>300</v>
      </c>
      <c r="M43" s="847" t="str">
        <f>B43</f>
        <v>INT</v>
      </c>
      <c r="N43" s="847">
        <f>IF(ISNUMBER(F43),ROUND(F43,0),"")</f>
        <v>44113</v>
      </c>
    </row>
    <row r="44" spans="1:14" s="839" customFormat="1" ht="4.3499999999999996" customHeight="1" x14ac:dyDescent="0.15">
      <c r="A44" s="854"/>
      <c r="B44" s="848"/>
      <c r="D44" s="841"/>
      <c r="E44" s="841"/>
      <c r="F44" s="849"/>
      <c r="G44" s="868"/>
      <c r="I44" s="1179"/>
      <c r="J44" s="840"/>
    </row>
    <row r="45" spans="1:14" s="839" customFormat="1" ht="30" customHeight="1" x14ac:dyDescent="0.15">
      <c r="A45" s="854" t="s">
        <v>678</v>
      </c>
      <c r="B45" s="845" t="s">
        <v>668</v>
      </c>
      <c r="D45" s="838" t="s">
        <v>679</v>
      </c>
      <c r="F45" s="851"/>
      <c r="G45" s="869" t="str">
        <f>IF(AND(ISBLANK(F45),C45="x",$N$8&gt;0),"Attenzione: domanda a risposta obbligatoria",IF(ISBLANK(F45),"",IF(ISNUMBER(F45),IF(F45-INT(F45)=0,"","  Errore ! Inserire un numero intero senza decimali"),"  Errore ! Inserire un numero intero senza decimali")))</f>
        <v/>
      </c>
      <c r="K45" s="847" t="str">
        <f>LEFT(A45,3)</f>
        <v>ORG</v>
      </c>
      <c r="L45" s="847" t="str">
        <f>RIGHT(A45,3)</f>
        <v>268</v>
      </c>
      <c r="M45" s="847" t="str">
        <f>B45</f>
        <v>INT</v>
      </c>
      <c r="N45" s="847" t="str">
        <f>IF(ISNUMBER(F45),ROUND(F45,0),"")</f>
        <v/>
      </c>
    </row>
    <row r="46" spans="1:14" s="839" customFormat="1" ht="4.3499999999999996" customHeight="1" x14ac:dyDescent="0.15">
      <c r="A46" s="855"/>
      <c r="B46" s="848"/>
      <c r="D46" s="841"/>
      <c r="E46" s="841"/>
      <c r="F46" s="849"/>
      <c r="G46" s="868"/>
      <c r="I46" s="1179"/>
      <c r="J46" s="840"/>
    </row>
    <row r="47" spans="1:14" s="839" customFormat="1" ht="30" customHeight="1" x14ac:dyDescent="0.15">
      <c r="A47" s="854" t="s">
        <v>687</v>
      </c>
      <c r="B47" s="845" t="s">
        <v>668</v>
      </c>
      <c r="D47" s="838" t="s">
        <v>828</v>
      </c>
      <c r="F47" s="851"/>
      <c r="G47" s="869" t="str">
        <f>IF(AND(ISBLANK(F47),C47="x",$N$8&gt;0),"Attenzione: domanda a risposta obbligatoria",IF(ISBLANK(F47),"",IF(ISNUMBER(F47),IF(F47-INT(F47)=0,"","  Errore ! Inserire un numero intero senza decimali"),"  Errore ! Inserire un numero intero senza decimali")))</f>
        <v/>
      </c>
      <c r="K47" s="847" t="str">
        <f>LEFT(A49,3)</f>
        <v>ORG</v>
      </c>
      <c r="L47" s="847" t="str">
        <f>RIGHT(A47,3)</f>
        <v>136</v>
      </c>
      <c r="M47" s="847" t="str">
        <f>B49</f>
        <v>INT</v>
      </c>
      <c r="N47" s="847" t="str">
        <f>IF(ISNUMBER(F47),ROUND(F47,0),"")</f>
        <v/>
      </c>
    </row>
    <row r="48" spans="1:14" s="839" customFormat="1" ht="4.3499999999999996" customHeight="1" x14ac:dyDescent="0.15">
      <c r="A48" s="854"/>
      <c r="B48" s="848"/>
      <c r="D48" s="841"/>
      <c r="E48" s="841"/>
      <c r="F48" s="849"/>
      <c r="G48" s="868"/>
      <c r="I48" s="1179"/>
      <c r="J48" s="840"/>
    </row>
    <row r="49" spans="1:14" s="839" customFormat="1" ht="30" customHeight="1" x14ac:dyDescent="0.15">
      <c r="A49" s="854" t="s">
        <v>680</v>
      </c>
      <c r="B49" s="845" t="s">
        <v>668</v>
      </c>
      <c r="D49" s="838" t="s">
        <v>681</v>
      </c>
      <c r="F49" s="851"/>
      <c r="G49" s="869" t="str">
        <f>IF(AND(ISBLANK(F49),C49="x",$N$8&gt;0),"Attenzione: domanda a risposta obbligatoria",IF(ISBLANK(F49),"",IF(ISNUMBER(F49),IF(F49-INT(F49)=0,"","  Errore ! Inserire un numero intero senza decimali"),"  Errore ! Inserire un numero intero senza decimali")))</f>
        <v/>
      </c>
      <c r="K49" s="847" t="str">
        <f>LEFT(A53,3)</f>
        <v>ORG</v>
      </c>
      <c r="L49" s="847" t="str">
        <f>RIGHT(A49,3)</f>
        <v>269</v>
      </c>
      <c r="M49" s="847" t="str">
        <f>B53</f>
        <v>INT</v>
      </c>
      <c r="N49" s="847" t="str">
        <f>IF(ISNUMBER(F49),ROUND(F49,0),"")</f>
        <v/>
      </c>
    </row>
    <row r="50" spans="1:14" s="839" customFormat="1" ht="4.3499999999999996" customHeight="1" x14ac:dyDescent="0.15">
      <c r="A50" s="854"/>
      <c r="B50" s="848"/>
      <c r="D50" s="841"/>
      <c r="E50" s="841"/>
      <c r="F50" s="849"/>
      <c r="G50" s="868"/>
      <c r="I50" s="1179"/>
      <c r="J50" s="840"/>
    </row>
    <row r="51" spans="1:14" s="839" customFormat="1" ht="30" customHeight="1" x14ac:dyDescent="0.15">
      <c r="A51" s="854" t="s">
        <v>688</v>
      </c>
      <c r="B51" s="845" t="s">
        <v>668</v>
      </c>
      <c r="D51" s="838" t="s">
        <v>829</v>
      </c>
      <c r="F51" s="851"/>
      <c r="G51" s="869" t="str">
        <f>IF(AND(ISBLANK(F51),C51="x",$N$8&gt;0),"Attenzione: domanda a risposta obbligatoria",IF(ISBLANK(F51),"",IF(ISNUMBER(F51),IF(F51-INT(F51)=0,"","  Errore ! Inserire un numero intero senza decimali"),"  Errore ! Inserire un numero intero senza decimali")))</f>
        <v/>
      </c>
      <c r="K51" s="847" t="str">
        <f>LEFT(A47,3)</f>
        <v>ORG</v>
      </c>
      <c r="L51" s="847" t="str">
        <f>RIGHT(A51,3)</f>
        <v>179</v>
      </c>
      <c r="M51" s="847" t="str">
        <f>B47</f>
        <v>INT</v>
      </c>
      <c r="N51" s="847" t="str">
        <f>IF(ISNUMBER(F51),ROUND(F51,0),"")</f>
        <v/>
      </c>
    </row>
    <row r="52" spans="1:14" s="839" customFormat="1" ht="4.3499999999999996" customHeight="1" x14ac:dyDescent="0.15">
      <c r="A52" s="854"/>
      <c r="B52" s="848"/>
      <c r="D52" s="841"/>
      <c r="E52" s="841"/>
      <c r="F52" s="849"/>
      <c r="G52" s="868"/>
      <c r="I52" s="1179"/>
      <c r="J52" s="840"/>
    </row>
    <row r="53" spans="1:14" s="839" customFormat="1" ht="30" customHeight="1" x14ac:dyDescent="0.15">
      <c r="A53" s="854" t="s">
        <v>682</v>
      </c>
      <c r="B53" s="845" t="s">
        <v>668</v>
      </c>
      <c r="D53" s="838" t="s">
        <v>683</v>
      </c>
      <c r="F53" s="851"/>
      <c r="G53" s="869" t="str">
        <f>IF(AND(ISBLANK(F53),C53="x",$N$8&gt;0),"Attenzione: domanda a risposta obbligatoria",IF(ISBLANK(F53),"",IF(ISNUMBER(F53),IF(F53-INT(F53)=0,"","  Errore ! Inserire un numero intero senza decimali"),"  Errore ! Inserire un numero intero senza decimali")))</f>
        <v/>
      </c>
      <c r="K53" s="847" t="str">
        <f>LEFT(A51,3)</f>
        <v>ORG</v>
      </c>
      <c r="L53" s="847" t="str">
        <f>RIGHT(A53,3)</f>
        <v>270</v>
      </c>
      <c r="M53" s="847" t="str">
        <f>B51</f>
        <v>INT</v>
      </c>
      <c r="N53" s="847" t="str">
        <f>IF(ISNUMBER(F53),ROUND(F53,0),"")</f>
        <v/>
      </c>
    </row>
    <row r="54" spans="1:14" s="839" customFormat="1" ht="4.3499999999999996" customHeight="1" x14ac:dyDescent="0.15">
      <c r="A54" s="854"/>
      <c r="B54" s="848"/>
      <c r="D54" s="841"/>
      <c r="E54" s="841"/>
      <c r="F54" s="849"/>
      <c r="G54" s="868"/>
      <c r="I54" s="1179"/>
      <c r="J54" s="840"/>
    </row>
    <row r="55" spans="1:14" s="839" customFormat="1" ht="30" customHeight="1" x14ac:dyDescent="0.15">
      <c r="A55" s="854" t="s">
        <v>689</v>
      </c>
      <c r="B55" s="845" t="s">
        <v>668</v>
      </c>
      <c r="D55" s="838" t="s">
        <v>830</v>
      </c>
      <c r="F55" s="851"/>
      <c r="G55" s="869" t="str">
        <f>IF(AND(ISBLANK(F55),C55="x",$N$8&gt;0),"Attenzione: domanda a risposta obbligatoria",IF(ISBLANK(F55),"",IF(ISNUMBER(F55),IF(F55-INT(F55)=0,"","  Errore ! Inserire un numero intero senza decimali"),"  Errore ! Inserire un numero intero senza decimali")))</f>
        <v/>
      </c>
      <c r="K55" s="847" t="str">
        <f>LEFT(A55,3)</f>
        <v>ORG</v>
      </c>
      <c r="L55" s="847" t="str">
        <f>RIGHT(A55,3)</f>
        <v>161</v>
      </c>
      <c r="M55" s="847" t="str">
        <f>B55</f>
        <v>INT</v>
      </c>
      <c r="N55" s="847" t="str">
        <f>IF(ISNUMBER(F55),ROUND(F55,0),"")</f>
        <v/>
      </c>
    </row>
    <row r="56" spans="1:14" s="839" customFormat="1" ht="4.3499999999999996" customHeight="1" x14ac:dyDescent="0.15">
      <c r="A56" s="854"/>
      <c r="B56" s="845"/>
      <c r="D56" s="838"/>
      <c r="F56" s="1537"/>
      <c r="G56" s="869"/>
      <c r="K56" s="847"/>
      <c r="L56" s="847"/>
      <c r="M56" s="847"/>
      <c r="N56" s="847"/>
    </row>
    <row r="57" spans="1:14" s="839" customFormat="1" ht="30" customHeight="1" x14ac:dyDescent="0.15">
      <c r="A57" s="854" t="s">
        <v>1405</v>
      </c>
      <c r="B57" s="882" t="s">
        <v>668</v>
      </c>
      <c r="C57" s="883"/>
      <c r="D57" s="856" t="s">
        <v>1406</v>
      </c>
      <c r="F57" s="851"/>
      <c r="G57" s="869" t="str">
        <f>IF(AND(ISBLANK(F57),C57="x",$N$8&gt;0),"Attenzione: domanda a risposta obbligatoria",IF(ISBLANK(F57),"",IF(ISNUMBER(F57),IF(F57-INT(F57)=0,"","  Errore ! Inserire un numero intero senza decimali"),"  Errore ! Inserire un numero intero senza decimali")))</f>
        <v/>
      </c>
      <c r="K57" s="847" t="str">
        <f>LEFT(A57,3)</f>
        <v>ORG</v>
      </c>
      <c r="L57" s="847" t="str">
        <f>RIGHT(A57,3)</f>
        <v>518</v>
      </c>
      <c r="M57" s="847" t="str">
        <f>B57</f>
        <v>INT</v>
      </c>
      <c r="N57" s="847" t="str">
        <f>IF(ISNUMBER(F57),ROUND(F57,0),"")</f>
        <v/>
      </c>
    </row>
    <row r="58" spans="1:14" s="839" customFormat="1" ht="4.3499999999999996" customHeight="1" x14ac:dyDescent="0.15">
      <c r="A58" s="854"/>
      <c r="B58" s="882"/>
      <c r="C58" s="883"/>
      <c r="D58" s="856"/>
      <c r="F58" s="1537"/>
      <c r="G58" s="869"/>
      <c r="K58" s="847"/>
      <c r="L58" s="847"/>
      <c r="M58" s="847"/>
      <c r="N58" s="847"/>
    </row>
    <row r="59" spans="1:14" s="839" customFormat="1" ht="30" customHeight="1" x14ac:dyDescent="0.15">
      <c r="A59" s="854" t="s">
        <v>1407</v>
      </c>
      <c r="B59" s="882" t="s">
        <v>668</v>
      </c>
      <c r="C59" s="883"/>
      <c r="D59" s="856" t="s">
        <v>1408</v>
      </c>
      <c r="F59" s="851"/>
      <c r="G59" s="869" t="str">
        <f>IF(AND(ISBLANK(F59),C59="x",$N$8&gt;0),"Attenzione: domanda a risposta obbligatoria",IF(ISBLANK(F59),"",IF(ISNUMBER(F59),IF(F59-INT(F59)=0,"","  Errore ! Inserire un numero intero senza decimali"),"  Errore ! Inserire un numero intero senza decimali")))</f>
        <v/>
      </c>
      <c r="K59" s="847" t="str">
        <f>LEFT(A59,3)</f>
        <v>ORG</v>
      </c>
      <c r="L59" s="847" t="str">
        <f>RIGHT(A59,3)</f>
        <v>519</v>
      </c>
      <c r="M59" s="847" t="str">
        <f>B59</f>
        <v>INT</v>
      </c>
      <c r="N59" s="847" t="str">
        <f>IF(ISNUMBER(F59),ROUND(F59,0),"")</f>
        <v/>
      </c>
    </row>
    <row r="60" spans="1:14" s="839" customFormat="1" ht="4.3499999999999996" customHeight="1" x14ac:dyDescent="0.15">
      <c r="A60" s="854"/>
      <c r="B60" s="848"/>
      <c r="D60" s="841"/>
      <c r="E60" s="841"/>
      <c r="F60" s="849"/>
      <c r="G60" s="868"/>
      <c r="I60" s="1179"/>
      <c r="J60" s="840"/>
    </row>
    <row r="61" spans="1:14" s="839" customFormat="1" ht="30" customHeight="1" x14ac:dyDescent="0.15">
      <c r="A61" s="854" t="s">
        <v>684</v>
      </c>
      <c r="B61" s="845" t="s">
        <v>668</v>
      </c>
      <c r="D61" s="838" t="s">
        <v>685</v>
      </c>
      <c r="F61" s="851">
        <v>0</v>
      </c>
      <c r="G61" s="869" t="str">
        <f>IF(AND(ISBLANK(F61),C61="x",$N$8&gt;0),"Attenzione: domanda a risposta obbligatoria",IF(ISBLANK(F61),"",IF(ISNUMBER(F61),IF(F61-INT(F61)=0,"","  Errore ! Inserire un numero intero senza decimali"),"  Errore ! Inserire un numero intero senza decimali")))</f>
        <v/>
      </c>
      <c r="K61" s="847" t="str">
        <f>LEFT(A61,3)</f>
        <v>ORG</v>
      </c>
      <c r="L61" s="847" t="str">
        <f>RIGHT(A61,3)</f>
        <v>271</v>
      </c>
      <c r="M61" s="847" t="str">
        <f>B61</f>
        <v>INT</v>
      </c>
      <c r="N61" s="847">
        <f>IF(ISNUMBER(F61),ROUND(F61,0),"")</f>
        <v>0</v>
      </c>
    </row>
    <row r="62" spans="1:14" s="839" customFormat="1" ht="4.3499999999999996" customHeight="1" x14ac:dyDescent="0.15">
      <c r="A62" s="854"/>
      <c r="B62" s="848"/>
      <c r="D62" s="841"/>
      <c r="E62" s="841"/>
      <c r="F62" s="849"/>
      <c r="G62" s="868"/>
      <c r="I62" s="1179"/>
      <c r="J62" s="840"/>
    </row>
    <row r="63" spans="1:14" s="839" customFormat="1" ht="30" customHeight="1" x14ac:dyDescent="0.15">
      <c r="A63" s="854" t="s">
        <v>690</v>
      </c>
      <c r="B63" s="845" t="s">
        <v>668</v>
      </c>
      <c r="D63" s="838" t="s">
        <v>831</v>
      </c>
      <c r="F63" s="851">
        <v>0</v>
      </c>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272</v>
      </c>
      <c r="M63" s="847" t="str">
        <f>B63</f>
        <v>INT</v>
      </c>
      <c r="N63" s="847">
        <f>IF(ISNUMBER(F63),ROUND(F63,0),"")</f>
        <v>0</v>
      </c>
    </row>
    <row r="64" spans="1:14" s="839" customFormat="1" ht="4.3499999999999996" customHeight="1" x14ac:dyDescent="0.15">
      <c r="A64" s="844"/>
      <c r="B64" s="848"/>
      <c r="D64" s="841"/>
      <c r="E64" s="841"/>
      <c r="F64" s="843"/>
      <c r="G64" s="868"/>
      <c r="I64" s="1179"/>
      <c r="J64" s="840"/>
    </row>
    <row r="65" spans="1:14" s="839" customFormat="1" ht="30" customHeight="1" x14ac:dyDescent="0.15">
      <c r="A65" s="1176" t="s">
        <v>691</v>
      </c>
      <c r="B65" s="1176"/>
      <c r="C65" s="1176"/>
      <c r="D65" s="1177" t="s">
        <v>832</v>
      </c>
      <c r="E65" s="1176"/>
      <c r="F65" s="1178"/>
    </row>
    <row r="66" spans="1:14" s="839" customFormat="1" ht="4.3499999999999996" customHeight="1" x14ac:dyDescent="0.15">
      <c r="A66" s="841"/>
      <c r="B66" s="848"/>
      <c r="D66" s="841"/>
      <c r="E66" s="841"/>
      <c r="F66" s="843"/>
      <c r="G66" s="868"/>
      <c r="I66" s="1179"/>
      <c r="J66" s="840"/>
    </row>
    <row r="67" spans="1:14" s="839" customFormat="1" ht="30" customHeight="1" x14ac:dyDescent="0.15">
      <c r="A67" s="844" t="s">
        <v>692</v>
      </c>
      <c r="B67" s="845" t="s">
        <v>668</v>
      </c>
      <c r="D67" s="838" t="s">
        <v>833</v>
      </c>
      <c r="F67" s="851"/>
      <c r="G67" s="869" t="str">
        <f>IF(AND(ISBLANK(F67),C67="x",$N$8&gt;0),"Attenzione: domanda a risposta obbligatoria",IF(ISBLANK(F67),"",IF(ISNUMBER(F67),IF(F67-INT(F67)=0,"","  Errore ! Inserire un numero intero senza decimali"),"  Errore ! Inserire un numero intero senza decimali")))</f>
        <v/>
      </c>
      <c r="K67" s="847" t="str">
        <f>LEFT(A67,3)</f>
        <v>PRD</v>
      </c>
      <c r="L67" s="847" t="str">
        <f>RIGHT(A67,3)</f>
        <v>137</v>
      </c>
      <c r="M67" s="847" t="str">
        <f>B67</f>
        <v>INT</v>
      </c>
      <c r="N67" s="847" t="str">
        <f>IF(ISNUMBER(F67),ROUND(F67,0),"")</f>
        <v/>
      </c>
    </row>
    <row r="68" spans="1:14" s="839" customFormat="1" ht="4.3499999999999996" customHeight="1" x14ac:dyDescent="0.15">
      <c r="A68" s="844"/>
      <c r="B68" s="848"/>
      <c r="D68" s="841"/>
      <c r="E68" s="841"/>
      <c r="F68" s="849"/>
      <c r="G68" s="868"/>
      <c r="I68" s="1179"/>
      <c r="J68" s="840"/>
    </row>
    <row r="69" spans="1:14" s="839" customFormat="1" ht="30" customHeight="1" x14ac:dyDescent="0.15">
      <c r="A69" s="854" t="s">
        <v>993</v>
      </c>
      <c r="B69" s="845" t="s">
        <v>671</v>
      </c>
      <c r="D69" s="856" t="s">
        <v>994</v>
      </c>
      <c r="F69" s="1181"/>
      <c r="G69" s="1182" t="str">
        <f>IF(AND(ISBLANK(F69),C69="x",$N$8&gt;0),"Attenzione: domanda a risposta obbligatoria",IF(ISBLANK(F69),"",IF(ISNUMBER(F69),IF(F69-ROUND(F69,4)=0,"","  Errore ! Inserire una % con al massimo due valori decimali"),"  Errore ! Inserire una % con al massimo due valori decimali")))</f>
        <v/>
      </c>
      <c r="K69" s="847" t="str">
        <f>LEFT(A69,3)</f>
        <v>PRD</v>
      </c>
      <c r="L69" s="847" t="str">
        <f>RIGHT(A69,3)</f>
        <v>439</v>
      </c>
      <c r="M69" s="847" t="str">
        <f>B69</f>
        <v>PERC</v>
      </c>
      <c r="N69" s="847" t="str">
        <f>IF(ISNUMBER(F69),ROUND(F69,4)*100,"")</f>
        <v/>
      </c>
    </row>
    <row r="70" spans="1:14" s="839" customFormat="1" ht="4.3499999999999996" customHeight="1" x14ac:dyDescent="0.15">
      <c r="A70" s="844"/>
      <c r="B70" s="848"/>
      <c r="D70" s="841"/>
      <c r="E70" s="841"/>
      <c r="F70" s="849"/>
      <c r="G70" s="868"/>
      <c r="I70" s="1179"/>
      <c r="J70" s="840"/>
    </row>
    <row r="71" spans="1:14" s="883" customFormat="1" ht="30" customHeight="1" x14ac:dyDescent="0.15">
      <c r="A71" s="854" t="s">
        <v>693</v>
      </c>
      <c r="B71" s="882" t="s">
        <v>668</v>
      </c>
      <c r="D71" s="856" t="s">
        <v>834</v>
      </c>
      <c r="F71" s="885"/>
      <c r="G71" s="869" t="str">
        <f>IF(AND(ISBLANK(F71),C71="x",$N$8&gt;0),"Attenzione: domanda a risposta obbligatoria",IF(ISBLANK(F71),"",IF(ISNUMBER(F71),IF(F71-INT(F71)=0,"","  Errore ! Inserire un numero intero senza decimali"),"  Errore ! Inserire un numero intero senza decimali")))</f>
        <v/>
      </c>
      <c r="K71" s="899" t="str">
        <f>LEFT(A71,3)</f>
        <v>PRD</v>
      </c>
      <c r="L71" s="899" t="str">
        <f>RIGHT(A71,3)</f>
        <v>115</v>
      </c>
      <c r="M71" s="899" t="str">
        <f>B71</f>
        <v>INT</v>
      </c>
      <c r="N71" s="899" t="str">
        <f>IF(ISNUMBER(F71),ROUND(F71,0),"")</f>
        <v/>
      </c>
    </row>
    <row r="72" spans="1:14" s="839" customFormat="1" ht="4.3499999999999996" customHeight="1" x14ac:dyDescent="0.15">
      <c r="A72" s="844"/>
      <c r="B72" s="848"/>
      <c r="D72" s="841"/>
      <c r="E72" s="841"/>
      <c r="F72" s="849"/>
      <c r="G72" s="868"/>
      <c r="I72" s="1179"/>
      <c r="J72" s="840"/>
    </row>
    <row r="73" spans="1:14" s="1395" customFormat="1" ht="30" customHeight="1" x14ac:dyDescent="0.15">
      <c r="A73" s="1393" t="s">
        <v>1288</v>
      </c>
      <c r="B73" s="1518" t="s">
        <v>665</v>
      </c>
      <c r="C73" s="1519"/>
      <c r="D73" s="1394" t="s">
        <v>1289</v>
      </c>
      <c r="F73" s="1396" t="s">
        <v>1469</v>
      </c>
      <c r="G73" s="1397" t="str">
        <f>IF(AND(ISBLANK(F73),C73="x",$N$8&gt;0),"Attenzione: domanda a risposta obbligatoria",IF(ISBLANK(F73),"",IF(AND(LEN(F73)=1,OR(UPPER(F73)="N",UPPER(F73)="S")),"",IF(ISBLANK(F73),"","  Errore ! Inserire S o N"))))</f>
        <v/>
      </c>
      <c r="K73" s="1398" t="str">
        <f>LEFT(A73,3)</f>
        <v>PRD</v>
      </c>
      <c r="L73" s="1398" t="str">
        <f>RIGHT(A73,3)</f>
        <v>480</v>
      </c>
      <c r="M73" s="1398" t="str">
        <f>B73</f>
        <v>FLAG</v>
      </c>
      <c r="N73" s="1399" t="str">
        <f>IF(AND(LEN(F73)=1,OR(UPPER(F73)="N",UPPER(F73)="S")),UPPER(F73),"")</f>
        <v>N</v>
      </c>
    </row>
    <row r="74" spans="1:14" s="1395" customFormat="1" ht="4.3499999999999996" customHeight="1" x14ac:dyDescent="0.15">
      <c r="A74" s="1393"/>
      <c r="B74" s="1393"/>
      <c r="C74" s="1519"/>
      <c r="D74" s="1520"/>
      <c r="E74" s="1400"/>
      <c r="F74" s="1401"/>
      <c r="G74" s="1402"/>
    </row>
    <row r="75" spans="1:14" s="1395" customFormat="1" ht="30" customHeight="1" x14ac:dyDescent="0.15">
      <c r="A75" s="1393" t="s">
        <v>1290</v>
      </c>
      <c r="B75" s="1518" t="s">
        <v>668</v>
      </c>
      <c r="C75" s="1519"/>
      <c r="D75" s="1394" t="s">
        <v>1291</v>
      </c>
      <c r="F75" s="1403"/>
      <c r="G75" s="1397" t="str">
        <f>IF(AND(ISBLANK(F75),C75="x",$N$8&gt;0),"Attenzione: domanda a risposta obbligatoria",IF(ISBLANK(F75),"",IF(ISNUMBER(F75),IF(F75-INT(F75)=0,"","  Errore ! Inserire un numero intero senza decimali"),"  Errore ! Inserire un numero intero senza decimali")))</f>
        <v/>
      </c>
      <c r="K75" s="1398" t="str">
        <f>LEFT(A75,3)</f>
        <v>PRD</v>
      </c>
      <c r="L75" s="1398" t="str">
        <f>RIGHT(A75,3)</f>
        <v>481</v>
      </c>
      <c r="M75" s="1398" t="str">
        <f>B75</f>
        <v>INT</v>
      </c>
      <c r="N75" s="1398" t="str">
        <f>IF(ISNUMBER(F75),ROUND(F75,0),"")</f>
        <v/>
      </c>
    </row>
    <row r="76" spans="1:14" s="1395" customFormat="1" ht="4.3499999999999996" customHeight="1" x14ac:dyDescent="0.15">
      <c r="A76" s="1393"/>
      <c r="B76" s="1393"/>
      <c r="C76" s="1519"/>
      <c r="D76" s="1520"/>
      <c r="E76" s="1400"/>
      <c r="F76" s="1401"/>
      <c r="G76" s="1402"/>
    </row>
    <row r="77" spans="1:14" s="1395" customFormat="1" ht="30" customHeight="1" x14ac:dyDescent="0.15">
      <c r="A77" s="1393" t="s">
        <v>1292</v>
      </c>
      <c r="B77" s="1518" t="s">
        <v>668</v>
      </c>
      <c r="C77" s="1519"/>
      <c r="D77" s="1394" t="s">
        <v>1293</v>
      </c>
      <c r="F77" s="1403"/>
      <c r="G77" s="1397" t="str">
        <f>IF(AND(ISBLANK(F77),C77="x",$N$8&gt;0),"Attenzione: domanda a risposta obbligatoria",IF(ISBLANK(F77),"",IF(ISNUMBER(F77),IF(F77-INT(F77)=0,"","  Errore ! Inserire un numero intero senza decimali"),"  Errore ! Inserire un numero intero senza decimali")))</f>
        <v/>
      </c>
      <c r="K77" s="1398" t="str">
        <f>LEFT(A77,3)</f>
        <v>PRD</v>
      </c>
      <c r="L77" s="1398" t="str">
        <f>RIGHT(A77,3)</f>
        <v>482</v>
      </c>
      <c r="M77" s="1398" t="str">
        <f>B77</f>
        <v>INT</v>
      </c>
      <c r="N77" s="1398" t="str">
        <f>IF(ISNUMBER(F77),ROUND(F77,0),"")</f>
        <v/>
      </c>
    </row>
    <row r="78" spans="1:14" s="1395" customFormat="1" ht="4.3499999999999996" customHeight="1" x14ac:dyDescent="0.15">
      <c r="A78" s="1393"/>
      <c r="B78" s="1393"/>
      <c r="D78" s="1404"/>
      <c r="E78" s="1400"/>
      <c r="F78" s="1401"/>
      <c r="G78" s="1402"/>
    </row>
    <row r="79" spans="1:14" s="839" customFormat="1" ht="30" customHeight="1" x14ac:dyDescent="0.15">
      <c r="A79" s="854" t="s">
        <v>1409</v>
      </c>
      <c r="B79" s="882" t="s">
        <v>665</v>
      </c>
      <c r="C79" s="883"/>
      <c r="D79" s="856" t="s">
        <v>1442</v>
      </c>
      <c r="F79" s="851"/>
      <c r="G79" s="1397" t="str">
        <f>IF(AND(ISBLANK(F79),C79="x",$N$8&gt;0),"Attenzione: domanda a risposta obbligatoria",IF(ISBLANK(F79),"",IF(AND(LEN(F79)=1,OR(UPPER(F79)="N",UPPER(F79)="S")),"",IF(ISBLANK(F79),"","  Errore ! Inserire S o N"))))</f>
        <v/>
      </c>
      <c r="K79" s="847" t="str">
        <f>LEFT(A79,3)</f>
        <v>PRD</v>
      </c>
      <c r="L79" s="847" t="str">
        <f>RIGHT(A79,3)</f>
        <v>541</v>
      </c>
      <c r="M79" s="847" t="str">
        <f>B79</f>
        <v>FLAG</v>
      </c>
      <c r="N79" s="1399" t="str">
        <f>IF(AND(LEN(F79)=1,OR(UPPER(F79)="N",UPPER(F79)="S")),UPPER(F79),"")</f>
        <v/>
      </c>
    </row>
    <row r="80" spans="1:14" s="839" customFormat="1" ht="4.3499999999999996" customHeight="1" x14ac:dyDescent="0.15">
      <c r="A80" s="854"/>
      <c r="B80" s="854"/>
      <c r="C80" s="883"/>
      <c r="D80" s="1521"/>
      <c r="E80" s="841"/>
      <c r="F80" s="849"/>
      <c r="G80" s="868"/>
    </row>
    <row r="81" spans="1:14" s="839" customFormat="1" ht="30" customHeight="1" x14ac:dyDescent="0.15">
      <c r="A81" s="854" t="s">
        <v>1410</v>
      </c>
      <c r="B81" s="882" t="s">
        <v>665</v>
      </c>
      <c r="C81" s="883"/>
      <c r="D81" s="856" t="s">
        <v>1443</v>
      </c>
      <c r="F81" s="851"/>
      <c r="G81" s="1397" t="str">
        <f>IF(AND(ISBLANK(F81),C81="x",$N$8&gt;0),"Attenzione: domanda a risposta obbligatoria",IF(ISBLANK(F81),"",IF(AND(LEN(F81)=1,OR(UPPER(F81)="N",UPPER(F81)="S")),"",IF(ISBLANK(F81),"","  Errore ! Inserire S o N"))))</f>
        <v/>
      </c>
      <c r="K81" s="847" t="str">
        <f>LEFT(A81,3)</f>
        <v>PRD</v>
      </c>
      <c r="L81" s="847" t="str">
        <f>RIGHT(A81,3)</f>
        <v>542</v>
      </c>
      <c r="M81" s="847" t="str">
        <f>B81</f>
        <v>FLAG</v>
      </c>
      <c r="N81" s="1399" t="str">
        <f>IF(AND(LEN(F81)=1,OR(UPPER(F81)="N",UPPER(F81)="S")),UPPER(F81),"")</f>
        <v/>
      </c>
    </row>
    <row r="82" spans="1:14" s="839" customFormat="1" ht="4.3499999999999996" customHeight="1" x14ac:dyDescent="0.15">
      <c r="A82" s="854"/>
      <c r="B82" s="854"/>
      <c r="C82" s="883"/>
      <c r="D82" s="1522"/>
      <c r="E82" s="841"/>
      <c r="F82" s="849"/>
      <c r="G82" s="868"/>
    </row>
    <row r="83" spans="1:14" s="1206" customFormat="1" ht="35.1" customHeight="1" x14ac:dyDescent="0.15">
      <c r="A83" s="1176" t="s">
        <v>1136</v>
      </c>
      <c r="B83" s="1176"/>
      <c r="C83" s="1205"/>
      <c r="D83" s="1177" t="s">
        <v>1137</v>
      </c>
      <c r="E83" s="1176"/>
      <c r="F83" s="1178"/>
      <c r="G83" s="1182" t="str">
        <f>IF(AND(LEN(F83)=1,OR(UPPER(F83)="N",UPPER(F83)="S")),"",IF(ISBLANK(F83),"","  Errore ! Inserire S o N"))</f>
        <v/>
      </c>
    </row>
    <row r="84" spans="1:14" s="1206" customFormat="1" ht="4.3499999999999996" customHeight="1" x14ac:dyDescent="0.15">
      <c r="A84" s="1207"/>
      <c r="B84" s="1207"/>
      <c r="C84" s="1208"/>
      <c r="D84" s="1209"/>
      <c r="E84" s="1210"/>
      <c r="F84" s="1211"/>
      <c r="G84" s="1212"/>
    </row>
    <row r="85" spans="1:14" s="1206" customFormat="1" ht="30" customHeight="1" x14ac:dyDescent="0.15">
      <c r="A85" s="1213" t="s">
        <v>1411</v>
      </c>
      <c r="B85" s="1214" t="s">
        <v>668</v>
      </c>
      <c r="C85" s="1215"/>
      <c r="D85" s="1216" t="s">
        <v>1444</v>
      </c>
      <c r="F85" s="1217">
        <v>0</v>
      </c>
      <c r="G85" s="1182" t="str">
        <f>IF(AND(ISBLANK(F85),C85="x",$N$8&gt;0),"Attenzione: domanda a risposta obbligatoria",IF(ISBLANK(F85),"",IF(ISNUMBER(F85),IF(F85-INT(F85)=0,"","  Errore ! Inserire un numero intero senza decimali"),"  Errore ! Inserire un numero intero senza decimali")))</f>
        <v/>
      </c>
      <c r="K85" s="1218" t="str">
        <f>LEFT(A85,3)</f>
        <v>WLF</v>
      </c>
      <c r="L85" s="1218" t="str">
        <f>RIGHT(A85,3)</f>
        <v>529</v>
      </c>
      <c r="M85" s="1218" t="str">
        <f>B85</f>
        <v>INT</v>
      </c>
      <c r="N85" s="1218">
        <f>IF(ISNUMBER(F85),ROUND(F85,0),"")</f>
        <v>0</v>
      </c>
    </row>
    <row r="86" spans="1:14" s="1206" customFormat="1" ht="4.3499999999999996" customHeight="1" x14ac:dyDescent="0.15">
      <c r="A86" s="1213"/>
      <c r="B86" s="1213"/>
      <c r="C86" s="1215"/>
      <c r="D86" s="1219"/>
      <c r="E86" s="1210"/>
      <c r="F86" s="1211"/>
      <c r="G86" s="1212"/>
    </row>
    <row r="87" spans="1:14" s="1206" customFormat="1" ht="30" customHeight="1" x14ac:dyDescent="0.15">
      <c r="A87" s="1213" t="s">
        <v>1140</v>
      </c>
      <c r="B87" s="1214" t="s">
        <v>668</v>
      </c>
      <c r="C87" s="1215"/>
      <c r="D87" s="1216" t="s">
        <v>1150</v>
      </c>
      <c r="F87" s="1217">
        <v>0</v>
      </c>
      <c r="G87" s="1182" t="str">
        <f>IF(AND(ISBLANK(F87),C87="x",$N$8&gt;0),"Attenzione: domanda a risposta obbligatoria",IF(ISBLANK(F87),"",IF(ISNUMBER(F87),IF(F87-INT(F87)=0,"","  Errore ! Inserire un numero intero senza decimali"),"  Errore ! Inserire un numero intero senza decimali")))</f>
        <v/>
      </c>
      <c r="K87" s="1218" t="str">
        <f>LEFT(A87,3)</f>
        <v>WLF</v>
      </c>
      <c r="L87" s="1218" t="str">
        <f>RIGHT(A87,3)</f>
        <v>467</v>
      </c>
      <c r="M87" s="1218" t="str">
        <f>B87</f>
        <v>INT</v>
      </c>
      <c r="N87" s="1218">
        <f>IF(ISNUMBER(F87),ROUND(F87,0),"")</f>
        <v>0</v>
      </c>
    </row>
    <row r="88" spans="1:14" s="1206" customFormat="1" ht="4.3499999999999996" customHeight="1" x14ac:dyDescent="0.15">
      <c r="A88" s="1213"/>
      <c r="B88" s="1213"/>
      <c r="C88" s="1215"/>
      <c r="D88" s="1219"/>
      <c r="E88" s="1210"/>
      <c r="F88" s="1211"/>
      <c r="G88" s="1212"/>
    </row>
    <row r="89" spans="1:14" s="1206" customFormat="1" ht="30" customHeight="1" x14ac:dyDescent="0.15">
      <c r="A89" s="1213" t="s">
        <v>1141</v>
      </c>
      <c r="B89" s="1214" t="s">
        <v>668</v>
      </c>
      <c r="C89" s="1215"/>
      <c r="D89" s="1216" t="s">
        <v>1154</v>
      </c>
      <c r="F89" s="1217">
        <v>0</v>
      </c>
      <c r="G89" s="1182" t="str">
        <f>IF(AND(ISBLANK(F89),C89="x",$N$8&gt;0),"Attenzione: domanda a risposta obbligatoria",IF(ISBLANK(F89),"",IF(ISNUMBER(F89),IF(F89-INT(F89)=0,"","  Errore ! Inserire un numero intero senza decimali"),"  Errore ! Inserire un numero intero senza decimali")))</f>
        <v/>
      </c>
      <c r="K89" s="1218" t="str">
        <f>LEFT(A89,3)</f>
        <v>WLF</v>
      </c>
      <c r="L89" s="1218" t="str">
        <f>RIGHT(A89,3)</f>
        <v>468</v>
      </c>
      <c r="M89" s="1218" t="str">
        <f>B89</f>
        <v>INT</v>
      </c>
      <c r="N89" s="1218">
        <f>IF(ISNUMBER(F89),ROUND(F89,0),"")</f>
        <v>0</v>
      </c>
    </row>
    <row r="90" spans="1:14" s="1206" customFormat="1" ht="4.3499999999999996" customHeight="1" x14ac:dyDescent="0.15">
      <c r="A90" s="1213"/>
      <c r="B90" s="1213"/>
      <c r="C90" s="1215"/>
      <c r="D90" s="1219"/>
      <c r="E90" s="1210"/>
      <c r="F90" s="1211"/>
      <c r="G90" s="1212"/>
    </row>
    <row r="91" spans="1:14" s="1206" customFormat="1" ht="30" customHeight="1" x14ac:dyDescent="0.15">
      <c r="A91" s="1213" t="s">
        <v>1142</v>
      </c>
      <c r="B91" s="1214" t="s">
        <v>668</v>
      </c>
      <c r="C91" s="1215"/>
      <c r="D91" s="1216" t="s">
        <v>1151</v>
      </c>
      <c r="F91" s="1217">
        <v>0</v>
      </c>
      <c r="G91" s="1182" t="str">
        <f>IF(AND(ISBLANK(F91),C91="x",$N$8&gt;0),"Attenzione: domanda a risposta obbligatoria",IF(ISBLANK(F91),"",IF(ISNUMBER(F91),IF(F91-INT(F91)=0,"","  Errore ! Inserire un numero intero senza decimali"),"  Errore ! Inserire un numero intero senza decimali")))</f>
        <v/>
      </c>
      <c r="K91" s="1218" t="str">
        <f>LEFT(A91,3)</f>
        <v>WLF</v>
      </c>
      <c r="L91" s="1218" t="str">
        <f>RIGHT(A91,3)</f>
        <v>469</v>
      </c>
      <c r="M91" s="1218" t="str">
        <f>B91</f>
        <v>INT</v>
      </c>
      <c r="N91" s="1218">
        <f>IF(ISNUMBER(F91),ROUND(F91,0),"")</f>
        <v>0</v>
      </c>
    </row>
    <row r="92" spans="1:14" s="1206" customFormat="1" ht="4.3499999999999996" customHeight="1" x14ac:dyDescent="0.15">
      <c r="A92" s="1213"/>
      <c r="B92" s="1213"/>
      <c r="C92" s="1215"/>
      <c r="D92" s="1219"/>
      <c r="E92" s="1210"/>
      <c r="F92" s="1211"/>
      <c r="G92" s="1212"/>
    </row>
    <row r="93" spans="1:14" s="1206" customFormat="1" ht="30" customHeight="1" x14ac:dyDescent="0.15">
      <c r="A93" s="1213" t="s">
        <v>1412</v>
      </c>
      <c r="B93" s="1214" t="s">
        <v>668</v>
      </c>
      <c r="C93" s="1215"/>
      <c r="D93" s="1216" t="s">
        <v>1413</v>
      </c>
      <c r="F93" s="1217">
        <v>0</v>
      </c>
      <c r="G93" s="1182" t="str">
        <f>IF(AND(ISBLANK(F93),C93="x",$N$8&gt;0),"Attenzione: domanda a risposta obbligatoria",IF(ISBLANK(F93),"",IF(ISNUMBER(F93),IF(F93-INT(F93)=0,"","  Errore ! Inserire un numero intero senza decimali"),"  Errore ! Inserire un numero intero senza decimali")))</f>
        <v/>
      </c>
      <c r="K93" s="1218" t="str">
        <f>LEFT(A93,3)</f>
        <v>WLF</v>
      </c>
      <c r="L93" s="1218" t="str">
        <f>RIGHT(A93,3)</f>
        <v>520</v>
      </c>
      <c r="M93" s="1218" t="str">
        <f>B93</f>
        <v>INT</v>
      </c>
      <c r="N93" s="1218">
        <f>IF(ISNUMBER(F93),ROUND(F93,0),"")</f>
        <v>0</v>
      </c>
    </row>
    <row r="94" spans="1:14" s="1206" customFormat="1" ht="4.3499999999999996" customHeight="1" x14ac:dyDescent="0.15">
      <c r="A94" s="1213"/>
      <c r="B94" s="1213"/>
      <c r="C94" s="1215"/>
      <c r="D94" s="1219"/>
      <c r="E94" s="1210"/>
      <c r="F94" s="1211"/>
      <c r="G94" s="1212"/>
    </row>
    <row r="95" spans="1:14" s="1206" customFormat="1" ht="30" customHeight="1" x14ac:dyDescent="0.15">
      <c r="A95" s="1213" t="s">
        <v>1144</v>
      </c>
      <c r="B95" s="1214" t="s">
        <v>668</v>
      </c>
      <c r="C95" s="1215"/>
      <c r="D95" s="1216" t="s">
        <v>1153</v>
      </c>
      <c r="F95" s="1217">
        <v>0</v>
      </c>
      <c r="G95" s="1182" t="str">
        <f>IF(AND(ISBLANK(F95),C95="x",$N$8&gt;0),"Attenzione: domanda a risposta obbligatoria",IF(ISBLANK(F95),"",IF(ISNUMBER(F95),IF(F95-INT(F95)=0,"","  Errore ! Inserire un numero intero senza decimali"),"  Errore ! Inserire un numero intero senza decimali")))</f>
        <v/>
      </c>
      <c r="K95" s="1218" t="str">
        <f>LEFT(A95,3)</f>
        <v>WLF</v>
      </c>
      <c r="L95" s="1218" t="str">
        <f>RIGHT(A95,3)</f>
        <v>471</v>
      </c>
      <c r="M95" s="1218" t="str">
        <f>B95</f>
        <v>INT</v>
      </c>
      <c r="N95" s="1218">
        <f>IF(ISNUMBER(F95),ROUND(F95,0),"")</f>
        <v>0</v>
      </c>
    </row>
    <row r="96" spans="1:14" s="1206" customFormat="1" ht="4.3499999999999996" customHeight="1" x14ac:dyDescent="0.15">
      <c r="A96" s="1213"/>
      <c r="B96" s="1213"/>
      <c r="D96" s="1219"/>
      <c r="E96" s="1210"/>
      <c r="F96" s="1211"/>
      <c r="G96" s="1212"/>
    </row>
    <row r="97" spans="1:14" s="1206" customFormat="1" ht="30" customHeight="1" x14ac:dyDescent="0.15">
      <c r="A97" s="1213" t="s">
        <v>1414</v>
      </c>
      <c r="B97" s="1214" t="s">
        <v>668</v>
      </c>
      <c r="D97" s="1216" t="s">
        <v>1415</v>
      </c>
      <c r="E97" s="1210"/>
      <c r="F97" s="1217">
        <v>0</v>
      </c>
      <c r="G97" s="1182" t="str">
        <f>IF(AND(ISBLANK(F97),C97="x",$N$8&gt;0),"Attenzione: domanda a risposta obbligatoria",IF(ISBLANK(F97),"",IF(ISNUMBER(F97),IF(F97-INT(F97)=0,"","  Errore ! Inserire un numero intero senza decimali"),"  Errore ! Inserire un numero intero senza decimali")))</f>
        <v/>
      </c>
      <c r="K97" s="1218" t="str">
        <f>LEFT(A97,3)</f>
        <v>WLF</v>
      </c>
      <c r="L97" s="1218" t="str">
        <f>RIGHT(A97,3)</f>
        <v>521</v>
      </c>
      <c r="M97" s="1218" t="str">
        <f>B97</f>
        <v>INT</v>
      </c>
      <c r="N97" s="1218">
        <f>IF(ISNUMBER(F97),ROUND(F97,0),"")</f>
        <v>0</v>
      </c>
    </row>
    <row r="98" spans="1:14" s="1206" customFormat="1" ht="4.3499999999999996" customHeight="1" x14ac:dyDescent="0.15">
      <c r="A98" s="1213"/>
      <c r="B98" s="1213"/>
      <c r="D98" s="1219"/>
      <c r="E98" s="1210"/>
      <c r="F98" s="1211"/>
      <c r="G98" s="1212"/>
    </row>
    <row r="99" spans="1:14" s="839" customFormat="1" ht="30" customHeight="1" x14ac:dyDescent="0.15">
      <c r="A99" s="1176" t="s">
        <v>694</v>
      </c>
      <c r="B99" s="1176"/>
      <c r="C99" s="1176"/>
      <c r="D99" s="1177" t="s">
        <v>361</v>
      </c>
      <c r="E99" s="1176"/>
      <c r="F99" s="1178"/>
      <c r="G99" s="868"/>
      <c r="I99" s="1179"/>
      <c r="J99" s="840"/>
    </row>
    <row r="100" spans="1:14" s="839" customFormat="1" ht="4.3499999999999996" customHeight="1" x14ac:dyDescent="0.15">
      <c r="A100" s="841"/>
      <c r="B100" s="848"/>
      <c r="D100" s="841"/>
      <c r="E100" s="841"/>
      <c r="F100" s="843"/>
      <c r="G100" s="868"/>
      <c r="I100" s="1179"/>
      <c r="J100" s="840"/>
    </row>
    <row r="101" spans="1:14" s="839" customFormat="1" ht="30" customHeight="1" x14ac:dyDescent="0.15">
      <c r="A101" s="844" t="s">
        <v>695</v>
      </c>
      <c r="B101" s="845" t="s">
        <v>665</v>
      </c>
      <c r="D101" s="838" t="s">
        <v>835</v>
      </c>
      <c r="F101" s="846" t="s">
        <v>1470</v>
      </c>
      <c r="G101" s="869" t="str">
        <f>IF(AND(ISBLANK(F101),C101="x",$N$8&gt;0),"Attenzione: domanda a risposta obbligatoria",IF(ISBLANK(F101),"",IF(AND(LEN(F101)=1,OR(UPPER(F101)="N",UPPER(F101)="S")),"",IF(ISBLANK(F101),"","  Errore ! Inserire S o N"))))</f>
        <v/>
      </c>
      <c r="K101" s="847" t="str">
        <f>LEFT(A101,3)</f>
        <v>CPL</v>
      </c>
      <c r="L101" s="847" t="str">
        <f>RIGHT(A101,3)</f>
        <v>120</v>
      </c>
      <c r="M101" s="847" t="str">
        <f>B101</f>
        <v>FLAG</v>
      </c>
      <c r="N101" s="847" t="str">
        <f>IF(AND(LEN(F101)=1,OR(UPPER(F101)="N",UPPER(F101)="S")),UPPER(F101),"")</f>
        <v>S</v>
      </c>
    </row>
    <row r="102" spans="1:14" s="839" customFormat="1" ht="4.3499999999999996" customHeight="1" x14ac:dyDescent="0.15">
      <c r="A102" s="858"/>
      <c r="B102" s="848"/>
      <c r="D102" s="841"/>
      <c r="E102" s="841"/>
      <c r="F102" s="849"/>
      <c r="G102" s="868"/>
      <c r="I102" s="1179"/>
      <c r="J102" s="840"/>
    </row>
    <row r="103" spans="1:14" s="839" customFormat="1" ht="30" customHeight="1" x14ac:dyDescent="0.15">
      <c r="A103" s="844" t="s">
        <v>696</v>
      </c>
      <c r="B103" s="845" t="s">
        <v>665</v>
      </c>
      <c r="D103" s="838" t="s">
        <v>697</v>
      </c>
      <c r="F103" s="846" t="s">
        <v>1471</v>
      </c>
      <c r="G103" s="869" t="str">
        <f>IF(OR(ISBLANK(F103),F103="Singola",F103="Associata"),"","  Errore ! Inserire Singola o Associata")</f>
        <v/>
      </c>
      <c r="K103" s="847" t="str">
        <f>LEFT(A103,3)</f>
        <v>CPL</v>
      </c>
      <c r="L103" s="847" t="str">
        <f>RIGHT(A103,3)</f>
        <v>150</v>
      </c>
      <c r="M103" s="847" t="str">
        <f>B103</f>
        <v>FLAG</v>
      </c>
      <c r="N103" s="847" t="str">
        <f>IF(F103="singola","S",IF(F103="associata","N",""))</f>
        <v>N</v>
      </c>
    </row>
    <row r="104" spans="1:14" s="839" customFormat="1" ht="4.3499999999999996" customHeight="1" x14ac:dyDescent="0.15">
      <c r="A104" s="858"/>
      <c r="B104" s="848"/>
      <c r="D104" s="841"/>
      <c r="E104" s="841"/>
      <c r="F104" s="849"/>
      <c r="G104" s="868"/>
      <c r="I104" s="1179"/>
      <c r="J104" s="840"/>
    </row>
    <row r="105" spans="1:14" s="839" customFormat="1" ht="30" customHeight="1" x14ac:dyDescent="0.15">
      <c r="A105" s="854" t="s">
        <v>698</v>
      </c>
      <c r="B105" s="845" t="s">
        <v>665</v>
      </c>
      <c r="D105" s="856" t="s">
        <v>836</v>
      </c>
      <c r="F105" s="846" t="s">
        <v>1470</v>
      </c>
      <c r="G105" s="869" t="str">
        <f>IF(AND(ISBLANK(F105),C105="x",$N$8&gt;0),"Attenzione: domanda a risposta obbligatoria",IF(ISBLANK(F105),"",IF(AND(LEN(F105)=1,OR(UPPER(F105)="N",UPPER(F105)="S")),"",IF(ISBLANK(F105),"","  Errore ! Inserire S o N"))))</f>
        <v/>
      </c>
      <c r="K105" s="847" t="str">
        <f>LEFT(A105,3)</f>
        <v>CPL</v>
      </c>
      <c r="L105" s="847" t="str">
        <f>RIGHT(A105,3)</f>
        <v>286</v>
      </c>
      <c r="M105" s="847" t="str">
        <f>B105</f>
        <v>FLAG</v>
      </c>
      <c r="N105" s="847" t="str">
        <f>IF(AND(LEN(F105)=1,OR(UPPER(F105)="N",UPPER(F105)="S")),UPPER(F105),"")</f>
        <v>S</v>
      </c>
    </row>
    <row r="106" spans="1:14" s="839" customFormat="1" ht="4.3499999999999996" customHeight="1" x14ac:dyDescent="0.15">
      <c r="A106" s="858"/>
      <c r="B106" s="848"/>
      <c r="D106" s="841"/>
      <c r="E106" s="841"/>
      <c r="F106" s="849"/>
      <c r="G106" s="868"/>
      <c r="I106" s="1179"/>
      <c r="J106" s="840"/>
    </row>
    <row r="107" spans="1:14" s="839" customFormat="1" ht="30" customHeight="1" x14ac:dyDescent="0.15">
      <c r="A107" s="854" t="s">
        <v>699</v>
      </c>
      <c r="B107" s="845" t="s">
        <v>665</v>
      </c>
      <c r="D107" s="838" t="s">
        <v>700</v>
      </c>
      <c r="F107" s="846" t="s">
        <v>1472</v>
      </c>
      <c r="G107" s="869" t="str">
        <f>IF(OR(ISBLANK(F107),F107="Singola",F107="Associata"),"","  Errore ! Inserire Singola o Associata")</f>
        <v/>
      </c>
      <c r="K107" s="847" t="str">
        <f>LEFT(A107,3)</f>
        <v>CPL</v>
      </c>
      <c r="L107" s="847" t="str">
        <f>RIGHT(A107,3)</f>
        <v>147</v>
      </c>
      <c r="M107" s="847" t="str">
        <f>B107</f>
        <v>FLAG</v>
      </c>
      <c r="N107" s="847" t="str">
        <f>IF(F107="singola","S",IF(F107="associata","N",""))</f>
        <v>S</v>
      </c>
    </row>
    <row r="108" spans="1:14" s="839" customFormat="1" ht="4.3499999999999996" customHeight="1" x14ac:dyDescent="0.15">
      <c r="A108" s="858"/>
      <c r="B108" s="848"/>
      <c r="D108" s="841"/>
      <c r="E108" s="841"/>
      <c r="F108" s="849"/>
      <c r="G108" s="868"/>
      <c r="I108" s="1179"/>
      <c r="J108" s="840"/>
    </row>
    <row r="109" spans="1:14" s="839" customFormat="1" ht="30" customHeight="1" x14ac:dyDescent="0.15">
      <c r="A109" s="1176" t="s">
        <v>701</v>
      </c>
      <c r="B109" s="1176"/>
      <c r="C109" s="1176"/>
      <c r="D109" s="1177" t="s">
        <v>702</v>
      </c>
      <c r="E109" s="1176"/>
      <c r="F109" s="1178"/>
      <c r="G109" s="868"/>
      <c r="I109" s="1179"/>
      <c r="J109" s="840"/>
    </row>
    <row r="110" spans="1:14" s="839" customFormat="1" ht="4.3499999999999996" customHeight="1" x14ac:dyDescent="0.15">
      <c r="A110" s="858"/>
      <c r="B110" s="848"/>
      <c r="D110" s="841"/>
      <c r="E110" s="841"/>
      <c r="F110" s="843"/>
      <c r="G110" s="868"/>
      <c r="I110" s="1179"/>
      <c r="J110" s="840"/>
    </row>
    <row r="111" spans="1:14" s="839" customFormat="1" ht="15.75" x14ac:dyDescent="0.15">
      <c r="A111" s="844" t="s">
        <v>703</v>
      </c>
      <c r="B111" s="845" t="s">
        <v>485</v>
      </c>
      <c r="D111" s="841" t="s">
        <v>704</v>
      </c>
      <c r="F111" s="843"/>
      <c r="G111" s="868"/>
      <c r="K111" s="847" t="str">
        <f>LEFT(A111,3)</f>
        <v>INF</v>
      </c>
      <c r="L111" s="847" t="str">
        <f>RIGHT(A111,3)</f>
        <v>209</v>
      </c>
      <c r="M111" s="847" t="str">
        <f>B111</f>
        <v>NOTE</v>
      </c>
      <c r="N111" s="839" t="str">
        <f>IF(ISBLANK(D112),"",LEFT(D112,1500))</f>
        <v/>
      </c>
    </row>
    <row r="112" spans="1:14" s="839" customFormat="1" ht="45" customHeight="1" x14ac:dyDescent="0.15">
      <c r="A112" s="1185"/>
      <c r="B112" s="859"/>
      <c r="D112" s="1787"/>
      <c r="E112" s="1788"/>
      <c r="F112" s="1789"/>
      <c r="G112" s="869" t="str">
        <f>IF(LEN(D112)&gt;1500,"Attenzione, è stato superato il numero massimo di 1500 caratteri","")</f>
        <v/>
      </c>
      <c r="I112" s="1179"/>
    </row>
    <row r="113" spans="1:14" s="839" customFormat="1" ht="15.75" x14ac:dyDescent="0.15">
      <c r="A113" s="860"/>
      <c r="B113" s="845"/>
      <c r="D113" s="841"/>
      <c r="E113" s="841"/>
      <c r="F113" s="861"/>
      <c r="G113" s="868"/>
      <c r="I113" s="1179"/>
      <c r="J113" s="862"/>
    </row>
    <row r="114" spans="1:14" s="839" customFormat="1" ht="15.75" x14ac:dyDescent="0.15">
      <c r="A114" s="844" t="s">
        <v>705</v>
      </c>
      <c r="B114" s="845" t="s">
        <v>485</v>
      </c>
      <c r="D114" s="841" t="s">
        <v>706</v>
      </c>
      <c r="F114" s="843"/>
      <c r="G114" s="868"/>
      <c r="K114" s="847" t="str">
        <f>LEFT(A114,3)</f>
        <v>INF</v>
      </c>
      <c r="L114" s="847" t="str">
        <f>RIGHT(A114,3)</f>
        <v>127</v>
      </c>
      <c r="M114" s="847" t="str">
        <f>B114</f>
        <v>NOTE</v>
      </c>
      <c r="N114" s="839" t="str">
        <f>IF(ISBLANK(D115),"",LEFT(D115,1500))</f>
        <v/>
      </c>
    </row>
    <row r="115" spans="1:14" s="839" customFormat="1" ht="45" customHeight="1" x14ac:dyDescent="0.15">
      <c r="A115" s="1185"/>
      <c r="B115" s="859"/>
      <c r="D115" s="1787"/>
      <c r="E115" s="1788"/>
      <c r="F115" s="1789"/>
      <c r="G115" s="869" t="str">
        <f>IF(LEN(D115)&gt;1500,"Attenzione, è stato superato il numero massimo di 1500 caratteri","")</f>
        <v/>
      </c>
      <c r="I115" s="1179"/>
    </row>
    <row r="116" spans="1:14" s="839" customFormat="1" ht="15.6" customHeight="1" x14ac:dyDescent="0.15">
      <c r="A116" s="1185"/>
      <c r="B116" s="859"/>
      <c r="D116" s="1536"/>
      <c r="E116" s="1536"/>
      <c r="F116" s="1536"/>
      <c r="G116" s="869"/>
      <c r="I116" s="1179"/>
      <c r="K116" s="863"/>
    </row>
    <row r="117" spans="1:14" s="839" customFormat="1" ht="15.6" customHeight="1" x14ac:dyDescent="0.15">
      <c r="A117" s="844" t="s">
        <v>1416</v>
      </c>
      <c r="B117" s="1523" t="s">
        <v>485</v>
      </c>
      <c r="D117" s="1192" t="s">
        <v>1417</v>
      </c>
      <c r="E117" s="1536"/>
      <c r="F117" s="1536"/>
      <c r="G117" s="869"/>
      <c r="I117" s="1179"/>
      <c r="K117" s="847" t="str">
        <f>LEFT(A117,3)</f>
        <v>INF</v>
      </c>
      <c r="L117" s="847" t="str">
        <f>RIGHT(A117,3)</f>
        <v>522</v>
      </c>
      <c r="M117" s="847" t="str">
        <f>B117</f>
        <v>NOTE</v>
      </c>
      <c r="N117" s="839" t="str">
        <f>IF(ISBLANK(D118),"",LEFT(D118,1500))</f>
        <v>Incremento pari all'1,53% del m.s. 2015 previsto dall'art. 56 del CCNL 2016-18 ricompreso nell'unico importo 2020 secondo le indicazioni dell'articolo 57, comma 2, lettera a) del CCNL 2016-18.</v>
      </c>
    </row>
    <row r="118" spans="1:14" s="839" customFormat="1" ht="45" customHeight="1" x14ac:dyDescent="0.15">
      <c r="D118" s="1787" t="s">
        <v>1473</v>
      </c>
      <c r="E118" s="1788"/>
      <c r="F118" s="1789"/>
      <c r="G118" s="869" t="str">
        <f>IF(LEN(D118)&gt;1500,"Attenzione, è stato superato il numero massimo di 1500 caratteri","")</f>
        <v/>
      </c>
      <c r="I118" s="1179"/>
      <c r="K118" s="863" t="s">
        <v>530</v>
      </c>
    </row>
    <row r="119" spans="1:14" s="1006" customFormat="1" ht="25.35" customHeight="1" x14ac:dyDescent="0.2">
      <c r="A119" s="1194" t="s">
        <v>1130</v>
      </c>
      <c r="B119" s="1195"/>
      <c r="C119" s="1196"/>
      <c r="D119" s="1196"/>
      <c r="E119" s="1196"/>
      <c r="F119" s="1196"/>
    </row>
    <row r="120" spans="1:14" x14ac:dyDescent="0.2">
      <c r="A120" s="1194" t="s">
        <v>1131</v>
      </c>
    </row>
    <row r="121" spans="1:14" ht="16.5" x14ac:dyDescent="0.2">
      <c r="A121" s="1194" t="s">
        <v>1418</v>
      </c>
    </row>
    <row r="122" spans="1:14" ht="16.5" x14ac:dyDescent="0.2">
      <c r="A122" s="1194" t="s">
        <v>1419</v>
      </c>
    </row>
  </sheetData>
  <sheetProtection algorithmName="SHA-512" hashValue="7XsWedbc7xt0hZLENbMO0oRd+3m7OGKyKjgVSizXdsN4J5MINit9Zt0MnKOk1Gd5TBhxHHv/+nxN+f4RaVA9oA==" saltValue="4IYtAOoviE7zOhAf2ixDwQ==" spinCount="100000" sheet="1" formatColumns="0" selectLockedCells="1"/>
  <mergeCells count="5">
    <mergeCell ref="D115:F115"/>
    <mergeCell ref="D118:F118"/>
    <mergeCell ref="G2:G3"/>
    <mergeCell ref="G5:G6"/>
    <mergeCell ref="D112:F112"/>
  </mergeCells>
  <dataValidations count="6">
    <dataValidation type="list" allowBlank="1" showDropDown="1" showInputMessage="1" showErrorMessage="1" errorTitle="Errore di digitazione" error="Digitare 'S' o 'N' o lasciare in bianco" sqref="WVE983135 IS101 SO101 ACK101 AMG101 AWC101 BFY101 BPU101 BZQ101 CJM101 CTI101 DDE101 DNA101 DWW101 EGS101 EQO101 FAK101 FKG101 FUC101 GDY101 GNU101 GXQ101 HHM101 HRI101 IBE101 ILA101 IUW101 JES101 JOO101 JYK101 KIG101 KSC101 LBY101 LLU101 LVQ101 MFM101 MPI101 MZE101 NJA101 NSW101 OCS101 OMO101 OWK101 PGG101 PQC101 PZY101 QJU101 QTQ101 RDM101 RNI101 RXE101 SHA101 SQW101 TAS101 TKO101 TUK101 UEG101 UOC101 UXY101 VHU101 VRQ101 WBM101 WLI101 WVE101 F65640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F131176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F196712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F262248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F327784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F393320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F458856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F524392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F589928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F655464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WLI655464 WVE655464 F721000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F786536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F852072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F917608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F983144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44 IS65644 SO65644 ACK65644 AMG65644 AWC65644 BFY65644 BPU65644 BZQ65644 CJM65644 CTI65644 DDE65644 DNA65644 DWW65644 EGS65644 EQO65644 FAK65644 FKG65644 FUC65644 GDY65644 GNU65644 GXQ65644 HHM65644 HRI65644 IBE65644 ILA65644 IUW65644 JES65644 JOO65644 JYK65644 KIG65644 KSC65644 LBY65644 LLU65644 LVQ65644 MFM65644 MPI65644 MZE65644 NJA65644 NSW65644 OCS65644 OMO65644 OWK65644 PGG65644 PQC65644 PZY65644 QJU65644 QTQ65644 RDM65644 RNI65644 RXE65644 SHA65644 SQW65644 TAS65644 TKO65644 TUK65644 UEG65644 UOC65644 UXY65644 VHU65644 VRQ65644 WBM65644 WLI65644 WVE65644 F131180 IS131180 SO131180 ACK131180 AMG131180 AWC131180 BFY131180 BPU131180 BZQ131180 CJM131180 CTI131180 DDE131180 DNA131180 DWW131180 EGS131180 EQO131180 FAK131180 FKG131180 FUC131180 GDY131180 GNU131180 GXQ131180 HHM131180 HRI131180 IBE131180 ILA131180 IUW131180 JES131180 JOO131180 JYK131180 KIG131180 KSC131180 LBY131180 LLU131180 LVQ131180 MFM131180 MPI131180 MZE131180 NJA131180 NSW131180 OCS131180 OMO131180 OWK131180 PGG131180 PQC131180 PZY131180 QJU131180 QTQ131180 RDM131180 RNI131180 RXE131180 SHA131180 SQW131180 TAS131180 TKO131180 TUK131180 UEG131180 UOC131180 UXY131180 VHU131180 VRQ131180 WBM131180 WLI131180 WVE131180 F196716 IS196716 SO196716 ACK196716 AMG196716 AWC196716 BFY196716 BPU196716 BZQ196716 CJM196716 CTI196716 DDE196716 DNA196716 DWW196716 EGS196716 EQO196716 FAK196716 FKG196716 FUC196716 GDY196716 GNU196716 GXQ196716 HHM196716 HRI196716 IBE196716 ILA196716 IUW196716 JES196716 JOO196716 JYK196716 KIG196716 KSC196716 LBY196716 LLU196716 LVQ196716 MFM196716 MPI196716 MZE196716 NJA196716 NSW196716 OCS196716 OMO196716 OWK196716 PGG196716 PQC196716 PZY196716 QJU196716 QTQ196716 RDM196716 RNI196716 RXE196716 SHA196716 SQW196716 TAS196716 TKO196716 TUK196716 UEG196716 UOC196716 UXY196716 VHU196716 VRQ196716 WBM196716 WLI196716 WVE196716 F262252 IS262252 SO262252 ACK262252 AMG262252 AWC262252 BFY262252 BPU262252 BZQ262252 CJM262252 CTI262252 DDE262252 DNA262252 DWW262252 EGS262252 EQO262252 FAK262252 FKG262252 FUC262252 GDY262252 GNU262252 GXQ262252 HHM262252 HRI262252 IBE262252 ILA262252 IUW262252 JES262252 JOO262252 JYK262252 KIG262252 KSC262252 LBY262252 LLU262252 LVQ262252 MFM262252 MPI262252 MZE262252 NJA262252 NSW262252 OCS262252 OMO262252 OWK262252 PGG262252 PQC262252 PZY262252 QJU262252 QTQ262252 RDM262252 RNI262252 RXE262252 SHA262252 SQW262252 TAS262252 TKO262252 TUK262252 UEG262252 UOC262252 UXY262252 VHU262252 VRQ262252 WBM262252 WLI262252 WVE262252 F327788 IS327788 SO327788 ACK327788 AMG327788 AWC327788 BFY327788 BPU327788 BZQ327788 CJM327788 CTI327788 DDE327788 DNA327788 DWW327788 EGS327788 EQO327788 FAK327788 FKG327788 FUC327788 GDY327788 GNU327788 GXQ327788 HHM327788 HRI327788 IBE327788 ILA327788 IUW327788 JES327788 JOO327788 JYK327788 KIG327788 KSC327788 LBY327788 LLU327788 LVQ327788 MFM327788 MPI327788 MZE327788 NJA327788 NSW327788 OCS327788 OMO327788 OWK327788 PGG327788 PQC327788 PZY327788 QJU327788 QTQ327788 RDM327788 RNI327788 RXE327788 SHA327788 SQW327788 TAS327788 TKO327788 TUK327788 UEG327788 UOC327788 UXY327788 VHU327788 VRQ327788 WBM327788 WLI327788 WVE327788 F393324 IS393324 SO393324 ACK393324 AMG393324 AWC393324 BFY393324 BPU393324 BZQ393324 CJM393324 CTI393324 DDE393324 DNA393324 DWW393324 EGS393324 EQO393324 FAK393324 FKG393324 FUC393324 GDY393324 GNU393324 GXQ393324 HHM393324 HRI393324 IBE393324 ILA393324 IUW393324 JES393324 JOO393324 JYK393324 KIG393324 KSC393324 LBY393324 LLU393324 LVQ393324 MFM393324 MPI393324 MZE393324 NJA393324 NSW393324 OCS393324 OMO393324 OWK393324 PGG393324 PQC393324 PZY393324 QJU393324 QTQ393324 RDM393324 RNI393324 RXE393324 SHA393324 SQW393324 TAS393324 TKO393324 TUK393324 UEG393324 UOC393324 UXY393324 VHU393324 VRQ393324 WBM393324 WLI393324 WVE393324 F458860 IS458860 SO458860 ACK458860 AMG458860 AWC458860 BFY458860 BPU458860 BZQ458860 CJM458860 CTI458860 DDE458860 DNA458860 DWW458860 EGS458860 EQO458860 FAK458860 FKG458860 FUC458860 GDY458860 GNU458860 GXQ458860 HHM458860 HRI458860 IBE458860 ILA458860 IUW458860 JES458860 JOO458860 JYK458860 KIG458860 KSC458860 LBY458860 LLU458860 LVQ458860 MFM458860 MPI458860 MZE458860 NJA458860 NSW458860 OCS458860 OMO458860 OWK458860 PGG458860 PQC458860 PZY458860 QJU458860 QTQ458860 RDM458860 RNI458860 RXE458860 SHA458860 SQW458860 TAS458860 TKO458860 TUK458860 UEG458860 UOC458860 UXY458860 VHU458860 VRQ458860 WBM458860 WLI458860 WVE458860 F524396 IS524396 SO524396 ACK524396 AMG524396 AWC524396 BFY524396 BPU524396 BZQ524396 CJM524396 CTI524396 DDE524396 DNA524396 DWW524396 EGS524396 EQO524396 FAK524396 FKG524396 FUC524396 GDY524396 GNU524396 GXQ524396 HHM524396 HRI524396 IBE524396 ILA524396 IUW524396 JES524396 JOO524396 JYK524396 KIG524396 KSC524396 LBY524396 LLU524396 LVQ524396 MFM524396 MPI524396 MZE524396 NJA524396 NSW524396 OCS524396 OMO524396 OWK524396 PGG524396 PQC524396 PZY524396 QJU524396 QTQ524396 RDM524396 RNI524396 RXE524396 SHA524396 SQW524396 TAS524396 TKO524396 TUK524396 UEG524396 UOC524396 UXY524396 VHU524396 VRQ524396 WBM524396 WLI524396 WVE524396 F589932 IS589932 SO589932 ACK589932 AMG589932 AWC589932 BFY589932 BPU589932 BZQ589932 CJM589932 CTI589932 DDE589932 DNA589932 DWW589932 EGS589932 EQO589932 FAK589932 FKG589932 FUC589932 GDY589932 GNU589932 GXQ589932 HHM589932 HRI589932 IBE589932 ILA589932 IUW589932 JES589932 JOO589932 JYK589932 KIG589932 KSC589932 LBY589932 LLU589932 LVQ589932 MFM589932 MPI589932 MZE589932 NJA589932 NSW589932 OCS589932 OMO589932 OWK589932 PGG589932 PQC589932 PZY589932 QJU589932 QTQ589932 RDM589932 RNI589932 RXE589932 SHA589932 SQW589932 TAS589932 TKO589932 TUK589932 UEG589932 UOC589932 UXY589932 VHU589932 VRQ589932 WBM589932 WLI589932 WVE589932 F655468 IS655468 SO655468 ACK655468 AMG655468 AWC655468 BFY655468 BPU655468 BZQ655468 CJM655468 CTI655468 DDE655468 DNA655468 DWW655468 EGS655468 EQO655468 FAK655468 FKG655468 FUC655468 GDY655468 GNU655468 GXQ655468 HHM655468 HRI655468 IBE655468 ILA655468 IUW655468 JES655468 JOO655468 JYK655468 KIG655468 KSC655468 LBY655468 LLU655468 LVQ655468 MFM655468 MPI655468 MZE655468 NJA655468 NSW655468 OCS655468 OMO655468 OWK655468 PGG655468 PQC655468 PZY655468 QJU655468 QTQ655468 RDM655468 RNI655468 RXE655468 SHA655468 SQW655468 TAS655468 TKO655468 TUK655468 UEG655468 UOC655468 UXY655468 VHU655468 VRQ655468 WBM655468 WLI655468 WVE655468 F721004 IS721004 SO721004 ACK721004 AMG721004 AWC721004 BFY721004 BPU721004 BZQ721004 CJM721004 CTI721004 DDE721004 DNA721004 DWW721004 EGS721004 EQO721004 FAK721004 FKG721004 FUC721004 GDY721004 GNU721004 GXQ721004 HHM721004 HRI721004 IBE721004 ILA721004 IUW721004 JES721004 JOO721004 JYK721004 KIG721004 KSC721004 LBY721004 LLU721004 LVQ721004 MFM721004 MPI721004 MZE721004 NJA721004 NSW721004 OCS721004 OMO721004 OWK721004 PGG721004 PQC721004 PZY721004 QJU721004 QTQ721004 RDM721004 RNI721004 RXE721004 SHA721004 SQW721004 TAS721004 TKO721004 TUK721004 UEG721004 UOC721004 UXY721004 VHU721004 VRQ721004 WBM721004 WLI721004 WVE721004 F786540 IS786540 SO786540 ACK786540 AMG786540 AWC786540 BFY786540 BPU786540 BZQ786540 CJM786540 CTI786540 DDE786540 DNA786540 DWW786540 EGS786540 EQO786540 FAK786540 FKG786540 FUC786540 GDY786540 GNU786540 GXQ786540 HHM786540 HRI786540 IBE786540 ILA786540 IUW786540 JES786540 JOO786540 JYK786540 KIG786540 KSC786540 LBY786540 LLU786540 LVQ786540 MFM786540 MPI786540 MZE786540 NJA786540 NSW786540 OCS786540 OMO786540 OWK786540 PGG786540 PQC786540 PZY786540 QJU786540 QTQ786540 RDM786540 RNI786540 RXE786540 SHA786540 SQW786540 TAS786540 TKO786540 TUK786540 UEG786540 UOC786540 UXY786540 VHU786540 VRQ786540 WBM786540 WLI786540 WVE786540 F852076 IS852076 SO852076 ACK852076 AMG852076 AWC852076 BFY852076 BPU852076 BZQ852076 CJM852076 CTI852076 DDE852076 DNA852076 DWW852076 EGS852076 EQO852076 FAK852076 FKG852076 FUC852076 GDY852076 GNU852076 GXQ852076 HHM852076 HRI852076 IBE852076 ILA852076 IUW852076 JES852076 JOO852076 JYK852076 KIG852076 KSC852076 LBY852076 LLU852076 LVQ852076 MFM852076 MPI852076 MZE852076 NJA852076 NSW852076 OCS852076 OMO852076 OWK852076 PGG852076 PQC852076 PZY852076 QJU852076 QTQ852076 RDM852076 RNI852076 RXE852076 SHA852076 SQW852076 TAS852076 TKO852076 TUK852076 UEG852076 UOC852076 UXY852076 VHU852076 VRQ852076 WBM852076 WLI852076 WVE852076 F917612 IS917612 SO917612 ACK917612 AMG917612 AWC917612 BFY917612 BPU917612 BZQ917612 CJM917612 CTI917612 DDE917612 DNA917612 DWW917612 EGS917612 EQO917612 FAK917612 FKG917612 FUC917612 GDY917612 GNU917612 GXQ917612 HHM917612 HRI917612 IBE917612 ILA917612 IUW917612 JES917612 JOO917612 JYK917612 KIG917612 KSC917612 LBY917612 LLU917612 LVQ917612 MFM917612 MPI917612 MZE917612 NJA917612 NSW917612 OCS917612 OMO917612 OWK917612 PGG917612 PQC917612 PZY917612 QJU917612 QTQ917612 RDM917612 RNI917612 RXE917612 SHA917612 SQW917612 TAS917612 TKO917612 TUK917612 UEG917612 UOC917612 UXY917612 VHU917612 VRQ917612 WBM917612 WLI917612 WVE917612 F983148 IS983148 SO983148 ACK983148 AMG983148 AWC983148 BFY983148 BPU983148 BZQ983148 CJM983148 CTI983148 DDE983148 DNA983148 DWW983148 EGS983148 EQO983148 FAK983148 FKG983148 FUC983148 GDY983148 GNU983148 GXQ983148 HHM983148 HRI983148 IBE983148 ILA983148 IUW983148 JES983148 JOO983148 JYK983148 KIG983148 KSC983148 LBY983148 LLU983148 LVQ983148 MFM983148 MPI983148 MZE983148 NJA983148 NSW983148 OCS983148 OMO983148 OWK983148 PGG983148 PQC983148 PZY983148 QJU983148 QTQ983148 RDM983148 RNI983148 RXE983148 SHA983148 SQW983148 TAS983148 TKO983148 TUK983148 UEG983148 UOC983148 UXY983148 VHU983148 VRQ983148 WBM983148 WLI983148 WVE983148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F101 F79 F81" xr:uid="{C0B0342A-A630-4D45-B0E3-98EDC54CA025}">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7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F131114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F196650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F262186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F327722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F393258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F458794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F524330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F589866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F655402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F720938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F786474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F852010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F917546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F983082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xr:uid="{50D7EB07-E33A-471D-BD4F-7250F4458128}">
      <formula1>42005</formula1>
      <formula2>TODAY()</formula2>
    </dataValidation>
    <dataValidation type="textLength" allowBlank="1" showInputMessage="1" showErrorMessage="1" errorTitle="Errore di digitazione" error="Inserire massimo 1500 caratteri" sqref="D112:F112 IQ112:IS112 SM112:SO112 ACI112:ACK112 AME112:AMG112 AWA112:AWC112 BFW112:BFY112 BPS112:BPU112 BZO112:BZQ112 CJK112:CJM112 CTG112:CTI112 DDC112:DDE112 DMY112:DNA112 DWU112:DWW112 EGQ112:EGS112 EQM112:EQO112 FAI112:FAK112 FKE112:FKG112 FUA112:FUC112 GDW112:GDY112 GNS112:GNU112 GXO112:GXQ112 HHK112:HHM112 HRG112:HRI112 IBC112:IBE112 IKY112:ILA112 IUU112:IUW112 JEQ112:JES112 JOM112:JOO112 JYI112:JYK112 KIE112:KIG112 KSA112:KSC112 LBW112:LBY112 LLS112:LLU112 LVO112:LVQ112 MFK112:MFM112 MPG112:MPI112 MZC112:MZE112 NIY112:NJA112 NSU112:NSW112 OCQ112:OCS112 OMM112:OMO112 OWI112:OWK112 PGE112:PGG112 PQA112:PQC112 PZW112:PZY112 QJS112:QJU112 QTO112:QTQ112 RDK112:RDM112 RNG112:RNI112 RXC112:RXE112 SGY112:SHA112 SQU112:SQW112 TAQ112:TAS112 TKM112:TKO112 TUI112:TUK112 UEE112:UEG112 UOA112:UOC112 UXW112:UXY112 VHS112:VHU112 VRO112:VRQ112 WBK112:WBM112 WLG112:WLI112 WVC112:WVE112 D65651:F65651 IQ65651:IS65651 SM65651:SO65651 ACI65651:ACK65651 AME65651:AMG65651 AWA65651:AWC65651 BFW65651:BFY65651 BPS65651:BPU65651 BZO65651:BZQ65651 CJK65651:CJM65651 CTG65651:CTI65651 DDC65651:DDE65651 DMY65651:DNA65651 DWU65651:DWW65651 EGQ65651:EGS65651 EQM65651:EQO65651 FAI65651:FAK65651 FKE65651:FKG65651 FUA65651:FUC65651 GDW65651:GDY65651 GNS65651:GNU65651 GXO65651:GXQ65651 HHK65651:HHM65651 HRG65651:HRI65651 IBC65651:IBE65651 IKY65651:ILA65651 IUU65651:IUW65651 JEQ65651:JES65651 JOM65651:JOO65651 JYI65651:JYK65651 KIE65651:KIG65651 KSA65651:KSC65651 LBW65651:LBY65651 LLS65651:LLU65651 LVO65651:LVQ65651 MFK65651:MFM65651 MPG65651:MPI65651 MZC65651:MZE65651 NIY65651:NJA65651 NSU65651:NSW65651 OCQ65651:OCS65651 OMM65651:OMO65651 OWI65651:OWK65651 PGE65651:PGG65651 PQA65651:PQC65651 PZW65651:PZY65651 QJS65651:QJU65651 QTO65651:QTQ65651 RDK65651:RDM65651 RNG65651:RNI65651 RXC65651:RXE65651 SGY65651:SHA65651 SQU65651:SQW65651 TAQ65651:TAS65651 TKM65651:TKO65651 TUI65651:TUK65651 UEE65651:UEG65651 UOA65651:UOC65651 UXW65651:UXY65651 VHS65651:VHU65651 VRO65651:VRQ65651 WBK65651:WBM65651 WLG65651:WLI65651 WVC65651:WVE65651 D131187:F131187 IQ131187:IS131187 SM131187:SO131187 ACI131187:ACK131187 AME131187:AMG131187 AWA131187:AWC131187 BFW131187:BFY131187 BPS131187:BPU131187 BZO131187:BZQ131187 CJK131187:CJM131187 CTG131187:CTI131187 DDC131187:DDE131187 DMY131187:DNA131187 DWU131187:DWW131187 EGQ131187:EGS131187 EQM131187:EQO131187 FAI131187:FAK131187 FKE131187:FKG131187 FUA131187:FUC131187 GDW131187:GDY131187 GNS131187:GNU131187 GXO131187:GXQ131187 HHK131187:HHM131187 HRG131187:HRI131187 IBC131187:IBE131187 IKY131187:ILA131187 IUU131187:IUW131187 JEQ131187:JES131187 JOM131187:JOO131187 JYI131187:JYK131187 KIE131187:KIG131187 KSA131187:KSC131187 LBW131187:LBY131187 LLS131187:LLU131187 LVO131187:LVQ131187 MFK131187:MFM131187 MPG131187:MPI131187 MZC131187:MZE131187 NIY131187:NJA131187 NSU131187:NSW131187 OCQ131187:OCS131187 OMM131187:OMO131187 OWI131187:OWK131187 PGE131187:PGG131187 PQA131187:PQC131187 PZW131187:PZY131187 QJS131187:QJU131187 QTO131187:QTQ131187 RDK131187:RDM131187 RNG131187:RNI131187 RXC131187:RXE131187 SGY131187:SHA131187 SQU131187:SQW131187 TAQ131187:TAS131187 TKM131187:TKO131187 TUI131187:TUK131187 UEE131187:UEG131187 UOA131187:UOC131187 UXW131187:UXY131187 VHS131187:VHU131187 VRO131187:VRQ131187 WBK131187:WBM131187 WLG131187:WLI131187 WVC131187:WVE131187 D196723:F196723 IQ196723:IS196723 SM196723:SO196723 ACI196723:ACK196723 AME196723:AMG196723 AWA196723:AWC196723 BFW196723:BFY196723 BPS196723:BPU196723 BZO196723:BZQ196723 CJK196723:CJM196723 CTG196723:CTI196723 DDC196723:DDE196723 DMY196723:DNA196723 DWU196723:DWW196723 EGQ196723:EGS196723 EQM196723:EQO196723 FAI196723:FAK196723 FKE196723:FKG196723 FUA196723:FUC196723 GDW196723:GDY196723 GNS196723:GNU196723 GXO196723:GXQ196723 HHK196723:HHM196723 HRG196723:HRI196723 IBC196723:IBE196723 IKY196723:ILA196723 IUU196723:IUW196723 JEQ196723:JES196723 JOM196723:JOO196723 JYI196723:JYK196723 KIE196723:KIG196723 KSA196723:KSC196723 LBW196723:LBY196723 LLS196723:LLU196723 LVO196723:LVQ196723 MFK196723:MFM196723 MPG196723:MPI196723 MZC196723:MZE196723 NIY196723:NJA196723 NSU196723:NSW196723 OCQ196723:OCS196723 OMM196723:OMO196723 OWI196723:OWK196723 PGE196723:PGG196723 PQA196723:PQC196723 PZW196723:PZY196723 QJS196723:QJU196723 QTO196723:QTQ196723 RDK196723:RDM196723 RNG196723:RNI196723 RXC196723:RXE196723 SGY196723:SHA196723 SQU196723:SQW196723 TAQ196723:TAS196723 TKM196723:TKO196723 TUI196723:TUK196723 UEE196723:UEG196723 UOA196723:UOC196723 UXW196723:UXY196723 VHS196723:VHU196723 VRO196723:VRQ196723 WBK196723:WBM196723 WLG196723:WLI196723 WVC196723:WVE196723 D262259:F262259 IQ262259:IS262259 SM262259:SO262259 ACI262259:ACK262259 AME262259:AMG262259 AWA262259:AWC262259 BFW262259:BFY262259 BPS262259:BPU262259 BZO262259:BZQ262259 CJK262259:CJM262259 CTG262259:CTI262259 DDC262259:DDE262259 DMY262259:DNA262259 DWU262259:DWW262259 EGQ262259:EGS262259 EQM262259:EQO262259 FAI262259:FAK262259 FKE262259:FKG262259 FUA262259:FUC262259 GDW262259:GDY262259 GNS262259:GNU262259 GXO262259:GXQ262259 HHK262259:HHM262259 HRG262259:HRI262259 IBC262259:IBE262259 IKY262259:ILA262259 IUU262259:IUW262259 JEQ262259:JES262259 JOM262259:JOO262259 JYI262259:JYK262259 KIE262259:KIG262259 KSA262259:KSC262259 LBW262259:LBY262259 LLS262259:LLU262259 LVO262259:LVQ262259 MFK262259:MFM262259 MPG262259:MPI262259 MZC262259:MZE262259 NIY262259:NJA262259 NSU262259:NSW262259 OCQ262259:OCS262259 OMM262259:OMO262259 OWI262259:OWK262259 PGE262259:PGG262259 PQA262259:PQC262259 PZW262259:PZY262259 QJS262259:QJU262259 QTO262259:QTQ262259 RDK262259:RDM262259 RNG262259:RNI262259 RXC262259:RXE262259 SGY262259:SHA262259 SQU262259:SQW262259 TAQ262259:TAS262259 TKM262259:TKO262259 TUI262259:TUK262259 UEE262259:UEG262259 UOA262259:UOC262259 UXW262259:UXY262259 VHS262259:VHU262259 VRO262259:VRQ262259 WBK262259:WBM262259 WLG262259:WLI262259 WVC262259:WVE262259 D327795:F327795 IQ327795:IS327795 SM327795:SO327795 ACI327795:ACK327795 AME327795:AMG327795 AWA327795:AWC327795 BFW327795:BFY327795 BPS327795:BPU327795 BZO327795:BZQ327795 CJK327795:CJM327795 CTG327795:CTI327795 DDC327795:DDE327795 DMY327795:DNA327795 DWU327795:DWW327795 EGQ327795:EGS327795 EQM327795:EQO327795 FAI327795:FAK327795 FKE327795:FKG327795 FUA327795:FUC327795 GDW327795:GDY327795 GNS327795:GNU327795 GXO327795:GXQ327795 HHK327795:HHM327795 HRG327795:HRI327795 IBC327795:IBE327795 IKY327795:ILA327795 IUU327795:IUW327795 JEQ327795:JES327795 JOM327795:JOO327795 JYI327795:JYK327795 KIE327795:KIG327795 KSA327795:KSC327795 LBW327795:LBY327795 LLS327795:LLU327795 LVO327795:LVQ327795 MFK327795:MFM327795 MPG327795:MPI327795 MZC327795:MZE327795 NIY327795:NJA327795 NSU327795:NSW327795 OCQ327795:OCS327795 OMM327795:OMO327795 OWI327795:OWK327795 PGE327795:PGG327795 PQA327795:PQC327795 PZW327795:PZY327795 QJS327795:QJU327795 QTO327795:QTQ327795 RDK327795:RDM327795 RNG327795:RNI327795 RXC327795:RXE327795 SGY327795:SHA327795 SQU327795:SQW327795 TAQ327795:TAS327795 TKM327795:TKO327795 TUI327795:TUK327795 UEE327795:UEG327795 UOA327795:UOC327795 UXW327795:UXY327795 VHS327795:VHU327795 VRO327795:VRQ327795 WBK327795:WBM327795 WLG327795:WLI327795 WVC327795:WVE327795 D393331:F393331 IQ393331:IS393331 SM393331:SO393331 ACI393331:ACK393331 AME393331:AMG393331 AWA393331:AWC393331 BFW393331:BFY393331 BPS393331:BPU393331 BZO393331:BZQ393331 CJK393331:CJM393331 CTG393331:CTI393331 DDC393331:DDE393331 DMY393331:DNA393331 DWU393331:DWW393331 EGQ393331:EGS393331 EQM393331:EQO393331 FAI393331:FAK393331 FKE393331:FKG393331 FUA393331:FUC393331 GDW393331:GDY393331 GNS393331:GNU393331 GXO393331:GXQ393331 HHK393331:HHM393331 HRG393331:HRI393331 IBC393331:IBE393331 IKY393331:ILA393331 IUU393331:IUW393331 JEQ393331:JES393331 JOM393331:JOO393331 JYI393331:JYK393331 KIE393331:KIG393331 KSA393331:KSC393331 LBW393331:LBY393331 LLS393331:LLU393331 LVO393331:LVQ393331 MFK393331:MFM393331 MPG393331:MPI393331 MZC393331:MZE393331 NIY393331:NJA393331 NSU393331:NSW393331 OCQ393331:OCS393331 OMM393331:OMO393331 OWI393331:OWK393331 PGE393331:PGG393331 PQA393331:PQC393331 PZW393331:PZY393331 QJS393331:QJU393331 QTO393331:QTQ393331 RDK393331:RDM393331 RNG393331:RNI393331 RXC393331:RXE393331 SGY393331:SHA393331 SQU393331:SQW393331 TAQ393331:TAS393331 TKM393331:TKO393331 TUI393331:TUK393331 UEE393331:UEG393331 UOA393331:UOC393331 UXW393331:UXY393331 VHS393331:VHU393331 VRO393331:VRQ393331 WBK393331:WBM393331 WLG393331:WLI393331 WVC393331:WVE393331 D458867:F458867 IQ458867:IS458867 SM458867:SO458867 ACI458867:ACK458867 AME458867:AMG458867 AWA458867:AWC458867 BFW458867:BFY458867 BPS458867:BPU458867 BZO458867:BZQ458867 CJK458867:CJM458867 CTG458867:CTI458867 DDC458867:DDE458867 DMY458867:DNA458867 DWU458867:DWW458867 EGQ458867:EGS458867 EQM458867:EQO458867 FAI458867:FAK458867 FKE458867:FKG458867 FUA458867:FUC458867 GDW458867:GDY458867 GNS458867:GNU458867 GXO458867:GXQ458867 HHK458867:HHM458867 HRG458867:HRI458867 IBC458867:IBE458867 IKY458867:ILA458867 IUU458867:IUW458867 JEQ458867:JES458867 JOM458867:JOO458867 JYI458867:JYK458867 KIE458867:KIG458867 KSA458867:KSC458867 LBW458867:LBY458867 LLS458867:LLU458867 LVO458867:LVQ458867 MFK458867:MFM458867 MPG458867:MPI458867 MZC458867:MZE458867 NIY458867:NJA458867 NSU458867:NSW458867 OCQ458867:OCS458867 OMM458867:OMO458867 OWI458867:OWK458867 PGE458867:PGG458867 PQA458867:PQC458867 PZW458867:PZY458867 QJS458867:QJU458867 QTO458867:QTQ458867 RDK458867:RDM458867 RNG458867:RNI458867 RXC458867:RXE458867 SGY458867:SHA458867 SQU458867:SQW458867 TAQ458867:TAS458867 TKM458867:TKO458867 TUI458867:TUK458867 UEE458867:UEG458867 UOA458867:UOC458867 UXW458867:UXY458867 VHS458867:VHU458867 VRO458867:VRQ458867 WBK458867:WBM458867 WLG458867:WLI458867 WVC458867:WVE458867 D524403:F524403 IQ524403:IS524403 SM524403:SO524403 ACI524403:ACK524403 AME524403:AMG524403 AWA524403:AWC524403 BFW524403:BFY524403 BPS524403:BPU524403 BZO524403:BZQ524403 CJK524403:CJM524403 CTG524403:CTI524403 DDC524403:DDE524403 DMY524403:DNA524403 DWU524403:DWW524403 EGQ524403:EGS524403 EQM524403:EQO524403 FAI524403:FAK524403 FKE524403:FKG524403 FUA524403:FUC524403 GDW524403:GDY524403 GNS524403:GNU524403 GXO524403:GXQ524403 HHK524403:HHM524403 HRG524403:HRI524403 IBC524403:IBE524403 IKY524403:ILA524403 IUU524403:IUW524403 JEQ524403:JES524403 JOM524403:JOO524403 JYI524403:JYK524403 KIE524403:KIG524403 KSA524403:KSC524403 LBW524403:LBY524403 LLS524403:LLU524403 LVO524403:LVQ524403 MFK524403:MFM524403 MPG524403:MPI524403 MZC524403:MZE524403 NIY524403:NJA524403 NSU524403:NSW524403 OCQ524403:OCS524403 OMM524403:OMO524403 OWI524403:OWK524403 PGE524403:PGG524403 PQA524403:PQC524403 PZW524403:PZY524403 QJS524403:QJU524403 QTO524403:QTQ524403 RDK524403:RDM524403 RNG524403:RNI524403 RXC524403:RXE524403 SGY524403:SHA524403 SQU524403:SQW524403 TAQ524403:TAS524403 TKM524403:TKO524403 TUI524403:TUK524403 UEE524403:UEG524403 UOA524403:UOC524403 UXW524403:UXY524403 VHS524403:VHU524403 VRO524403:VRQ524403 WBK524403:WBM524403 WLG524403:WLI524403 WVC524403:WVE524403 D589939:F589939 IQ589939:IS589939 SM589939:SO589939 ACI589939:ACK589939 AME589939:AMG589939 AWA589939:AWC589939 BFW589939:BFY589939 BPS589939:BPU589939 BZO589939:BZQ589939 CJK589939:CJM589939 CTG589939:CTI589939 DDC589939:DDE589939 DMY589939:DNA589939 DWU589939:DWW589939 EGQ589939:EGS589939 EQM589939:EQO589939 FAI589939:FAK589939 FKE589939:FKG589939 FUA589939:FUC589939 GDW589939:GDY589939 GNS589939:GNU589939 GXO589939:GXQ589939 HHK589939:HHM589939 HRG589939:HRI589939 IBC589939:IBE589939 IKY589939:ILA589939 IUU589939:IUW589939 JEQ589939:JES589939 JOM589939:JOO589939 JYI589939:JYK589939 KIE589939:KIG589939 KSA589939:KSC589939 LBW589939:LBY589939 LLS589939:LLU589939 LVO589939:LVQ589939 MFK589939:MFM589939 MPG589939:MPI589939 MZC589939:MZE589939 NIY589939:NJA589939 NSU589939:NSW589939 OCQ589939:OCS589939 OMM589939:OMO589939 OWI589939:OWK589939 PGE589939:PGG589939 PQA589939:PQC589939 PZW589939:PZY589939 QJS589939:QJU589939 QTO589939:QTQ589939 RDK589939:RDM589939 RNG589939:RNI589939 RXC589939:RXE589939 SGY589939:SHA589939 SQU589939:SQW589939 TAQ589939:TAS589939 TKM589939:TKO589939 TUI589939:TUK589939 UEE589939:UEG589939 UOA589939:UOC589939 UXW589939:UXY589939 VHS589939:VHU589939 VRO589939:VRQ589939 WBK589939:WBM589939 WLG589939:WLI589939 WVC589939:WVE589939 D655475:F655475 IQ655475:IS655475 SM655475:SO655475 ACI655475:ACK655475 AME655475:AMG655475 AWA655475:AWC655475 BFW655475:BFY655475 BPS655475:BPU655475 BZO655475:BZQ655475 CJK655475:CJM655475 CTG655475:CTI655475 DDC655475:DDE655475 DMY655475:DNA655475 DWU655475:DWW655475 EGQ655475:EGS655475 EQM655475:EQO655475 FAI655475:FAK655475 FKE655475:FKG655475 FUA655475:FUC655475 GDW655475:GDY655475 GNS655475:GNU655475 GXO655475:GXQ655475 HHK655475:HHM655475 HRG655475:HRI655475 IBC655475:IBE655475 IKY655475:ILA655475 IUU655475:IUW655475 JEQ655475:JES655475 JOM655475:JOO655475 JYI655475:JYK655475 KIE655475:KIG655475 KSA655475:KSC655475 LBW655475:LBY655475 LLS655475:LLU655475 LVO655475:LVQ655475 MFK655475:MFM655475 MPG655475:MPI655475 MZC655475:MZE655475 NIY655475:NJA655475 NSU655475:NSW655475 OCQ655475:OCS655475 OMM655475:OMO655475 OWI655475:OWK655475 PGE655475:PGG655475 PQA655475:PQC655475 PZW655475:PZY655475 QJS655475:QJU655475 QTO655475:QTQ655475 RDK655475:RDM655475 RNG655475:RNI655475 RXC655475:RXE655475 SGY655475:SHA655475 SQU655475:SQW655475 TAQ655475:TAS655475 TKM655475:TKO655475 TUI655475:TUK655475 UEE655475:UEG655475 UOA655475:UOC655475 UXW655475:UXY655475 VHS655475:VHU655475 VRO655475:VRQ655475 WBK655475:WBM655475 WLG655475:WLI655475 WVC655475:WVE655475 D721011:F721011 IQ721011:IS721011 SM721011:SO721011 ACI721011:ACK721011 AME721011:AMG721011 AWA721011:AWC721011 BFW721011:BFY721011 BPS721011:BPU721011 BZO721011:BZQ721011 CJK721011:CJM721011 CTG721011:CTI721011 DDC721011:DDE721011 DMY721011:DNA721011 DWU721011:DWW721011 EGQ721011:EGS721011 EQM721011:EQO721011 FAI721011:FAK721011 FKE721011:FKG721011 FUA721011:FUC721011 GDW721011:GDY721011 GNS721011:GNU721011 GXO721011:GXQ721011 HHK721011:HHM721011 HRG721011:HRI721011 IBC721011:IBE721011 IKY721011:ILA721011 IUU721011:IUW721011 JEQ721011:JES721011 JOM721011:JOO721011 JYI721011:JYK721011 KIE721011:KIG721011 KSA721011:KSC721011 LBW721011:LBY721011 LLS721011:LLU721011 LVO721011:LVQ721011 MFK721011:MFM721011 MPG721011:MPI721011 MZC721011:MZE721011 NIY721011:NJA721011 NSU721011:NSW721011 OCQ721011:OCS721011 OMM721011:OMO721011 OWI721011:OWK721011 PGE721011:PGG721011 PQA721011:PQC721011 PZW721011:PZY721011 QJS721011:QJU721011 QTO721011:QTQ721011 RDK721011:RDM721011 RNG721011:RNI721011 RXC721011:RXE721011 SGY721011:SHA721011 SQU721011:SQW721011 TAQ721011:TAS721011 TKM721011:TKO721011 TUI721011:TUK721011 UEE721011:UEG721011 UOA721011:UOC721011 UXW721011:UXY721011 VHS721011:VHU721011 VRO721011:VRQ721011 WBK721011:WBM721011 WLG721011:WLI721011 WVC721011:WVE721011 D786547:F786547 IQ786547:IS786547 SM786547:SO786547 ACI786547:ACK786547 AME786547:AMG786547 AWA786547:AWC786547 BFW786547:BFY786547 BPS786547:BPU786547 BZO786547:BZQ786547 CJK786547:CJM786547 CTG786547:CTI786547 DDC786547:DDE786547 DMY786547:DNA786547 DWU786547:DWW786547 EGQ786547:EGS786547 EQM786547:EQO786547 FAI786547:FAK786547 FKE786547:FKG786547 FUA786547:FUC786547 GDW786547:GDY786547 GNS786547:GNU786547 GXO786547:GXQ786547 HHK786547:HHM786547 HRG786547:HRI786547 IBC786547:IBE786547 IKY786547:ILA786547 IUU786547:IUW786547 JEQ786547:JES786547 JOM786547:JOO786547 JYI786547:JYK786547 KIE786547:KIG786547 KSA786547:KSC786547 LBW786547:LBY786547 LLS786547:LLU786547 LVO786547:LVQ786547 MFK786547:MFM786547 MPG786547:MPI786547 MZC786547:MZE786547 NIY786547:NJA786547 NSU786547:NSW786547 OCQ786547:OCS786547 OMM786547:OMO786547 OWI786547:OWK786547 PGE786547:PGG786547 PQA786547:PQC786547 PZW786547:PZY786547 QJS786547:QJU786547 QTO786547:QTQ786547 RDK786547:RDM786547 RNG786547:RNI786547 RXC786547:RXE786547 SGY786547:SHA786547 SQU786547:SQW786547 TAQ786547:TAS786547 TKM786547:TKO786547 TUI786547:TUK786547 UEE786547:UEG786547 UOA786547:UOC786547 UXW786547:UXY786547 VHS786547:VHU786547 VRO786547:VRQ786547 WBK786547:WBM786547 WLG786547:WLI786547 WVC786547:WVE786547 D852083:F852083 IQ852083:IS852083 SM852083:SO852083 ACI852083:ACK852083 AME852083:AMG852083 AWA852083:AWC852083 BFW852083:BFY852083 BPS852083:BPU852083 BZO852083:BZQ852083 CJK852083:CJM852083 CTG852083:CTI852083 DDC852083:DDE852083 DMY852083:DNA852083 DWU852083:DWW852083 EGQ852083:EGS852083 EQM852083:EQO852083 FAI852083:FAK852083 FKE852083:FKG852083 FUA852083:FUC852083 GDW852083:GDY852083 GNS852083:GNU852083 GXO852083:GXQ852083 HHK852083:HHM852083 HRG852083:HRI852083 IBC852083:IBE852083 IKY852083:ILA852083 IUU852083:IUW852083 JEQ852083:JES852083 JOM852083:JOO852083 JYI852083:JYK852083 KIE852083:KIG852083 KSA852083:KSC852083 LBW852083:LBY852083 LLS852083:LLU852083 LVO852083:LVQ852083 MFK852083:MFM852083 MPG852083:MPI852083 MZC852083:MZE852083 NIY852083:NJA852083 NSU852083:NSW852083 OCQ852083:OCS852083 OMM852083:OMO852083 OWI852083:OWK852083 PGE852083:PGG852083 PQA852083:PQC852083 PZW852083:PZY852083 QJS852083:QJU852083 QTO852083:QTQ852083 RDK852083:RDM852083 RNG852083:RNI852083 RXC852083:RXE852083 SGY852083:SHA852083 SQU852083:SQW852083 TAQ852083:TAS852083 TKM852083:TKO852083 TUI852083:TUK852083 UEE852083:UEG852083 UOA852083:UOC852083 UXW852083:UXY852083 VHS852083:VHU852083 VRO852083:VRQ852083 WBK852083:WBM852083 WLG852083:WLI852083 WVC852083:WVE852083 D917619:F917619 IQ917619:IS917619 SM917619:SO917619 ACI917619:ACK917619 AME917619:AMG917619 AWA917619:AWC917619 BFW917619:BFY917619 BPS917619:BPU917619 BZO917619:BZQ917619 CJK917619:CJM917619 CTG917619:CTI917619 DDC917619:DDE917619 DMY917619:DNA917619 DWU917619:DWW917619 EGQ917619:EGS917619 EQM917619:EQO917619 FAI917619:FAK917619 FKE917619:FKG917619 FUA917619:FUC917619 GDW917619:GDY917619 GNS917619:GNU917619 GXO917619:GXQ917619 HHK917619:HHM917619 HRG917619:HRI917619 IBC917619:IBE917619 IKY917619:ILA917619 IUU917619:IUW917619 JEQ917619:JES917619 JOM917619:JOO917619 JYI917619:JYK917619 KIE917619:KIG917619 KSA917619:KSC917619 LBW917619:LBY917619 LLS917619:LLU917619 LVO917619:LVQ917619 MFK917619:MFM917619 MPG917619:MPI917619 MZC917619:MZE917619 NIY917619:NJA917619 NSU917619:NSW917619 OCQ917619:OCS917619 OMM917619:OMO917619 OWI917619:OWK917619 PGE917619:PGG917619 PQA917619:PQC917619 PZW917619:PZY917619 QJS917619:QJU917619 QTO917619:QTQ917619 RDK917619:RDM917619 RNG917619:RNI917619 RXC917619:RXE917619 SGY917619:SHA917619 SQU917619:SQW917619 TAQ917619:TAS917619 TKM917619:TKO917619 TUI917619:TUK917619 UEE917619:UEG917619 UOA917619:UOC917619 UXW917619:UXY917619 VHS917619:VHU917619 VRO917619:VRQ917619 WBK917619:WBM917619 WLG917619:WLI917619 WVC917619:WVE917619 D983155:F983155 IQ983155:IS983155 SM983155:SO983155 ACI983155:ACK983155 AME983155:AMG983155 AWA983155:AWC983155 BFW983155:BFY983155 BPS983155:BPU983155 BZO983155:BZQ983155 CJK983155:CJM983155 CTG983155:CTI983155 DDC983155:DDE983155 DMY983155:DNA983155 DWU983155:DWW983155 EGQ983155:EGS983155 EQM983155:EQO983155 FAI983155:FAK983155 FKE983155:FKG983155 FUA983155:FUC983155 GDW983155:GDY983155 GNS983155:GNU983155 GXO983155:GXQ983155 HHK983155:HHM983155 HRG983155:HRI983155 IBC983155:IBE983155 IKY983155:ILA983155 IUU983155:IUW983155 JEQ983155:JES983155 JOM983155:JOO983155 JYI983155:JYK983155 KIE983155:KIG983155 KSA983155:KSC983155 LBW983155:LBY983155 LLS983155:LLU983155 LVO983155:LVQ983155 MFK983155:MFM983155 MPG983155:MPI983155 MZC983155:MZE983155 NIY983155:NJA983155 NSU983155:NSW983155 OCQ983155:OCS983155 OMM983155:OMO983155 OWI983155:OWK983155 PGE983155:PGG983155 PQA983155:PQC983155 PZW983155:PZY983155 QJS983155:QJU983155 QTO983155:QTQ983155 RDK983155:RDM983155 RNG983155:RNI983155 RXC983155:RXE983155 SGY983155:SHA983155 SQU983155:SQW983155 TAQ983155:TAS983155 TKM983155:TKO983155 TUI983155:TUK983155 UEE983155:UEG983155 UOA983155:UOC983155 UXW983155:UXY983155 VHS983155:VHU983155 VRO983155:VRQ983155 WBK983155:WBM983155 WLG983155:WLI983155 WVC983155:WVE983155 WVC983158:WVE983158 IQ115:IS118 SM115:SO118 ACI115:ACK118 AME115:AMG118 AWA115:AWC118 BFW115:BFY118 BPS115:BPU118 BZO115:BZQ118 CJK115:CJM118 CTG115:CTI118 DDC115:DDE118 DMY115:DNA118 DWU115:DWW118 EGQ115:EGS118 EQM115:EQO118 FAI115:FAK118 FKE115:FKG118 FUA115:FUC118 GDW115:GDY118 GNS115:GNU118 GXO115:GXQ118 HHK115:HHM118 HRG115:HRI118 IBC115:IBE118 IKY115:ILA118 IUU115:IUW118 JEQ115:JES118 JOM115:JOO118 JYI115:JYK118 KIE115:KIG118 KSA115:KSC118 LBW115:LBY118 LLS115:LLU118 LVO115:LVQ118 MFK115:MFM118 MPG115:MPI118 MZC115:MZE118 NIY115:NJA118 NSU115:NSW118 OCQ115:OCS118 OMM115:OMO118 OWI115:OWK118 PGE115:PGG118 PQA115:PQC118 PZW115:PZY118 QJS115:QJU118 QTO115:QTQ118 RDK115:RDM118 RNG115:RNI118 RXC115:RXE118 SGY115:SHA118 SQU115:SQW118 TAQ115:TAS118 TKM115:TKO118 TUI115:TUK118 UEE115:UEG118 UOA115:UOC118 UXW115:UXY118 VHS115:VHU118 VRO115:VRQ118 WBK115:WBM118 WLG115:WLI118 WVC115:WVE118 D65654:F65654 IQ65654:IS65654 SM65654:SO65654 ACI65654:ACK65654 AME65654:AMG65654 AWA65654:AWC65654 BFW65654:BFY65654 BPS65654:BPU65654 BZO65654:BZQ65654 CJK65654:CJM65654 CTG65654:CTI65654 DDC65654:DDE65654 DMY65654:DNA65654 DWU65654:DWW65654 EGQ65654:EGS65654 EQM65654:EQO65654 FAI65654:FAK65654 FKE65654:FKG65654 FUA65654:FUC65654 GDW65654:GDY65654 GNS65654:GNU65654 GXO65654:GXQ65654 HHK65654:HHM65654 HRG65654:HRI65654 IBC65654:IBE65654 IKY65654:ILA65654 IUU65654:IUW65654 JEQ65654:JES65654 JOM65654:JOO65654 JYI65654:JYK65654 KIE65654:KIG65654 KSA65654:KSC65654 LBW65654:LBY65654 LLS65654:LLU65654 LVO65654:LVQ65654 MFK65654:MFM65654 MPG65654:MPI65654 MZC65654:MZE65654 NIY65654:NJA65654 NSU65654:NSW65654 OCQ65654:OCS65654 OMM65654:OMO65654 OWI65654:OWK65654 PGE65654:PGG65654 PQA65654:PQC65654 PZW65654:PZY65654 QJS65654:QJU65654 QTO65654:QTQ65654 RDK65654:RDM65654 RNG65654:RNI65654 RXC65654:RXE65654 SGY65654:SHA65654 SQU65654:SQW65654 TAQ65654:TAS65654 TKM65654:TKO65654 TUI65654:TUK65654 UEE65654:UEG65654 UOA65654:UOC65654 UXW65654:UXY65654 VHS65654:VHU65654 VRO65654:VRQ65654 WBK65654:WBM65654 WLG65654:WLI65654 WVC65654:WVE65654 D131190:F131190 IQ131190:IS131190 SM131190:SO131190 ACI131190:ACK131190 AME131190:AMG131190 AWA131190:AWC131190 BFW131190:BFY131190 BPS131190:BPU131190 BZO131190:BZQ131190 CJK131190:CJM131190 CTG131190:CTI131190 DDC131190:DDE131190 DMY131190:DNA131190 DWU131190:DWW131190 EGQ131190:EGS131190 EQM131190:EQO131190 FAI131190:FAK131190 FKE131190:FKG131190 FUA131190:FUC131190 GDW131190:GDY131190 GNS131190:GNU131190 GXO131190:GXQ131190 HHK131190:HHM131190 HRG131190:HRI131190 IBC131190:IBE131190 IKY131190:ILA131190 IUU131190:IUW131190 JEQ131190:JES131190 JOM131190:JOO131190 JYI131190:JYK131190 KIE131190:KIG131190 KSA131190:KSC131190 LBW131190:LBY131190 LLS131190:LLU131190 LVO131190:LVQ131190 MFK131190:MFM131190 MPG131190:MPI131190 MZC131190:MZE131190 NIY131190:NJA131190 NSU131190:NSW131190 OCQ131190:OCS131190 OMM131190:OMO131190 OWI131190:OWK131190 PGE131190:PGG131190 PQA131190:PQC131190 PZW131190:PZY131190 QJS131190:QJU131190 QTO131190:QTQ131190 RDK131190:RDM131190 RNG131190:RNI131190 RXC131190:RXE131190 SGY131190:SHA131190 SQU131190:SQW131190 TAQ131190:TAS131190 TKM131190:TKO131190 TUI131190:TUK131190 UEE131190:UEG131190 UOA131190:UOC131190 UXW131190:UXY131190 VHS131190:VHU131190 VRO131190:VRQ131190 WBK131190:WBM131190 WLG131190:WLI131190 WVC131190:WVE131190 D196726:F196726 IQ196726:IS196726 SM196726:SO196726 ACI196726:ACK196726 AME196726:AMG196726 AWA196726:AWC196726 BFW196726:BFY196726 BPS196726:BPU196726 BZO196726:BZQ196726 CJK196726:CJM196726 CTG196726:CTI196726 DDC196726:DDE196726 DMY196726:DNA196726 DWU196726:DWW196726 EGQ196726:EGS196726 EQM196726:EQO196726 FAI196726:FAK196726 FKE196726:FKG196726 FUA196726:FUC196726 GDW196726:GDY196726 GNS196726:GNU196726 GXO196726:GXQ196726 HHK196726:HHM196726 HRG196726:HRI196726 IBC196726:IBE196726 IKY196726:ILA196726 IUU196726:IUW196726 JEQ196726:JES196726 JOM196726:JOO196726 JYI196726:JYK196726 KIE196726:KIG196726 KSA196726:KSC196726 LBW196726:LBY196726 LLS196726:LLU196726 LVO196726:LVQ196726 MFK196726:MFM196726 MPG196726:MPI196726 MZC196726:MZE196726 NIY196726:NJA196726 NSU196726:NSW196726 OCQ196726:OCS196726 OMM196726:OMO196726 OWI196726:OWK196726 PGE196726:PGG196726 PQA196726:PQC196726 PZW196726:PZY196726 QJS196726:QJU196726 QTO196726:QTQ196726 RDK196726:RDM196726 RNG196726:RNI196726 RXC196726:RXE196726 SGY196726:SHA196726 SQU196726:SQW196726 TAQ196726:TAS196726 TKM196726:TKO196726 TUI196726:TUK196726 UEE196726:UEG196726 UOA196726:UOC196726 UXW196726:UXY196726 VHS196726:VHU196726 VRO196726:VRQ196726 WBK196726:WBM196726 WLG196726:WLI196726 WVC196726:WVE196726 D262262:F262262 IQ262262:IS262262 SM262262:SO262262 ACI262262:ACK262262 AME262262:AMG262262 AWA262262:AWC262262 BFW262262:BFY262262 BPS262262:BPU262262 BZO262262:BZQ262262 CJK262262:CJM262262 CTG262262:CTI262262 DDC262262:DDE262262 DMY262262:DNA262262 DWU262262:DWW262262 EGQ262262:EGS262262 EQM262262:EQO262262 FAI262262:FAK262262 FKE262262:FKG262262 FUA262262:FUC262262 GDW262262:GDY262262 GNS262262:GNU262262 GXO262262:GXQ262262 HHK262262:HHM262262 HRG262262:HRI262262 IBC262262:IBE262262 IKY262262:ILA262262 IUU262262:IUW262262 JEQ262262:JES262262 JOM262262:JOO262262 JYI262262:JYK262262 KIE262262:KIG262262 KSA262262:KSC262262 LBW262262:LBY262262 LLS262262:LLU262262 LVO262262:LVQ262262 MFK262262:MFM262262 MPG262262:MPI262262 MZC262262:MZE262262 NIY262262:NJA262262 NSU262262:NSW262262 OCQ262262:OCS262262 OMM262262:OMO262262 OWI262262:OWK262262 PGE262262:PGG262262 PQA262262:PQC262262 PZW262262:PZY262262 QJS262262:QJU262262 QTO262262:QTQ262262 RDK262262:RDM262262 RNG262262:RNI262262 RXC262262:RXE262262 SGY262262:SHA262262 SQU262262:SQW262262 TAQ262262:TAS262262 TKM262262:TKO262262 TUI262262:TUK262262 UEE262262:UEG262262 UOA262262:UOC262262 UXW262262:UXY262262 VHS262262:VHU262262 VRO262262:VRQ262262 WBK262262:WBM262262 WLG262262:WLI262262 WVC262262:WVE262262 D327798:F327798 IQ327798:IS327798 SM327798:SO327798 ACI327798:ACK327798 AME327798:AMG327798 AWA327798:AWC327798 BFW327798:BFY327798 BPS327798:BPU327798 BZO327798:BZQ327798 CJK327798:CJM327798 CTG327798:CTI327798 DDC327798:DDE327798 DMY327798:DNA327798 DWU327798:DWW327798 EGQ327798:EGS327798 EQM327798:EQO327798 FAI327798:FAK327798 FKE327798:FKG327798 FUA327798:FUC327798 GDW327798:GDY327798 GNS327798:GNU327798 GXO327798:GXQ327798 HHK327798:HHM327798 HRG327798:HRI327798 IBC327798:IBE327798 IKY327798:ILA327798 IUU327798:IUW327798 JEQ327798:JES327798 JOM327798:JOO327798 JYI327798:JYK327798 KIE327798:KIG327798 KSA327798:KSC327798 LBW327798:LBY327798 LLS327798:LLU327798 LVO327798:LVQ327798 MFK327798:MFM327798 MPG327798:MPI327798 MZC327798:MZE327798 NIY327798:NJA327798 NSU327798:NSW327798 OCQ327798:OCS327798 OMM327798:OMO327798 OWI327798:OWK327798 PGE327798:PGG327798 PQA327798:PQC327798 PZW327798:PZY327798 QJS327798:QJU327798 QTO327798:QTQ327798 RDK327798:RDM327798 RNG327798:RNI327798 RXC327798:RXE327798 SGY327798:SHA327798 SQU327798:SQW327798 TAQ327798:TAS327798 TKM327798:TKO327798 TUI327798:TUK327798 UEE327798:UEG327798 UOA327798:UOC327798 UXW327798:UXY327798 VHS327798:VHU327798 VRO327798:VRQ327798 WBK327798:WBM327798 WLG327798:WLI327798 WVC327798:WVE327798 D393334:F393334 IQ393334:IS393334 SM393334:SO393334 ACI393334:ACK393334 AME393334:AMG393334 AWA393334:AWC393334 BFW393334:BFY393334 BPS393334:BPU393334 BZO393334:BZQ393334 CJK393334:CJM393334 CTG393334:CTI393334 DDC393334:DDE393334 DMY393334:DNA393334 DWU393334:DWW393334 EGQ393334:EGS393334 EQM393334:EQO393334 FAI393334:FAK393334 FKE393334:FKG393334 FUA393334:FUC393334 GDW393334:GDY393334 GNS393334:GNU393334 GXO393334:GXQ393334 HHK393334:HHM393334 HRG393334:HRI393334 IBC393334:IBE393334 IKY393334:ILA393334 IUU393334:IUW393334 JEQ393334:JES393334 JOM393334:JOO393334 JYI393334:JYK393334 KIE393334:KIG393334 KSA393334:KSC393334 LBW393334:LBY393334 LLS393334:LLU393334 LVO393334:LVQ393334 MFK393334:MFM393334 MPG393334:MPI393334 MZC393334:MZE393334 NIY393334:NJA393334 NSU393334:NSW393334 OCQ393334:OCS393334 OMM393334:OMO393334 OWI393334:OWK393334 PGE393334:PGG393334 PQA393334:PQC393334 PZW393334:PZY393334 QJS393334:QJU393334 QTO393334:QTQ393334 RDK393334:RDM393334 RNG393334:RNI393334 RXC393334:RXE393334 SGY393334:SHA393334 SQU393334:SQW393334 TAQ393334:TAS393334 TKM393334:TKO393334 TUI393334:TUK393334 UEE393334:UEG393334 UOA393334:UOC393334 UXW393334:UXY393334 VHS393334:VHU393334 VRO393334:VRQ393334 WBK393334:WBM393334 WLG393334:WLI393334 WVC393334:WVE393334 D458870:F458870 IQ458870:IS458870 SM458870:SO458870 ACI458870:ACK458870 AME458870:AMG458870 AWA458870:AWC458870 BFW458870:BFY458870 BPS458870:BPU458870 BZO458870:BZQ458870 CJK458870:CJM458870 CTG458870:CTI458870 DDC458870:DDE458870 DMY458870:DNA458870 DWU458870:DWW458870 EGQ458870:EGS458870 EQM458870:EQO458870 FAI458870:FAK458870 FKE458870:FKG458870 FUA458870:FUC458870 GDW458870:GDY458870 GNS458870:GNU458870 GXO458870:GXQ458870 HHK458870:HHM458870 HRG458870:HRI458870 IBC458870:IBE458870 IKY458870:ILA458870 IUU458870:IUW458870 JEQ458870:JES458870 JOM458870:JOO458870 JYI458870:JYK458870 KIE458870:KIG458870 KSA458870:KSC458870 LBW458870:LBY458870 LLS458870:LLU458870 LVO458870:LVQ458870 MFK458870:MFM458870 MPG458870:MPI458870 MZC458870:MZE458870 NIY458870:NJA458870 NSU458870:NSW458870 OCQ458870:OCS458870 OMM458870:OMO458870 OWI458870:OWK458870 PGE458870:PGG458870 PQA458870:PQC458870 PZW458870:PZY458870 QJS458870:QJU458870 QTO458870:QTQ458870 RDK458870:RDM458870 RNG458870:RNI458870 RXC458870:RXE458870 SGY458870:SHA458870 SQU458870:SQW458870 TAQ458870:TAS458870 TKM458870:TKO458870 TUI458870:TUK458870 UEE458870:UEG458870 UOA458870:UOC458870 UXW458870:UXY458870 VHS458870:VHU458870 VRO458870:VRQ458870 WBK458870:WBM458870 WLG458870:WLI458870 WVC458870:WVE458870 D524406:F524406 IQ524406:IS524406 SM524406:SO524406 ACI524406:ACK524406 AME524406:AMG524406 AWA524406:AWC524406 BFW524406:BFY524406 BPS524406:BPU524406 BZO524406:BZQ524406 CJK524406:CJM524406 CTG524406:CTI524406 DDC524406:DDE524406 DMY524406:DNA524406 DWU524406:DWW524406 EGQ524406:EGS524406 EQM524406:EQO524406 FAI524406:FAK524406 FKE524406:FKG524406 FUA524406:FUC524406 GDW524406:GDY524406 GNS524406:GNU524406 GXO524406:GXQ524406 HHK524406:HHM524406 HRG524406:HRI524406 IBC524406:IBE524406 IKY524406:ILA524406 IUU524406:IUW524406 JEQ524406:JES524406 JOM524406:JOO524406 JYI524406:JYK524406 KIE524406:KIG524406 KSA524406:KSC524406 LBW524406:LBY524406 LLS524406:LLU524406 LVO524406:LVQ524406 MFK524406:MFM524406 MPG524406:MPI524406 MZC524406:MZE524406 NIY524406:NJA524406 NSU524406:NSW524406 OCQ524406:OCS524406 OMM524406:OMO524406 OWI524406:OWK524406 PGE524406:PGG524406 PQA524406:PQC524406 PZW524406:PZY524406 QJS524406:QJU524406 QTO524406:QTQ524406 RDK524406:RDM524406 RNG524406:RNI524406 RXC524406:RXE524406 SGY524406:SHA524406 SQU524406:SQW524406 TAQ524406:TAS524406 TKM524406:TKO524406 TUI524406:TUK524406 UEE524406:UEG524406 UOA524406:UOC524406 UXW524406:UXY524406 VHS524406:VHU524406 VRO524406:VRQ524406 WBK524406:WBM524406 WLG524406:WLI524406 WVC524406:WVE524406 D589942:F589942 IQ589942:IS589942 SM589942:SO589942 ACI589942:ACK589942 AME589942:AMG589942 AWA589942:AWC589942 BFW589942:BFY589942 BPS589942:BPU589942 BZO589942:BZQ589942 CJK589942:CJM589942 CTG589942:CTI589942 DDC589942:DDE589942 DMY589942:DNA589942 DWU589942:DWW589942 EGQ589942:EGS589942 EQM589942:EQO589942 FAI589942:FAK589942 FKE589942:FKG589942 FUA589942:FUC589942 GDW589942:GDY589942 GNS589942:GNU589942 GXO589942:GXQ589942 HHK589942:HHM589942 HRG589942:HRI589942 IBC589942:IBE589942 IKY589942:ILA589942 IUU589942:IUW589942 JEQ589942:JES589942 JOM589942:JOO589942 JYI589942:JYK589942 KIE589942:KIG589942 KSA589942:KSC589942 LBW589942:LBY589942 LLS589942:LLU589942 LVO589942:LVQ589942 MFK589942:MFM589942 MPG589942:MPI589942 MZC589942:MZE589942 NIY589942:NJA589942 NSU589942:NSW589942 OCQ589942:OCS589942 OMM589942:OMO589942 OWI589942:OWK589942 PGE589942:PGG589942 PQA589942:PQC589942 PZW589942:PZY589942 QJS589942:QJU589942 QTO589942:QTQ589942 RDK589942:RDM589942 RNG589942:RNI589942 RXC589942:RXE589942 SGY589942:SHA589942 SQU589942:SQW589942 TAQ589942:TAS589942 TKM589942:TKO589942 TUI589942:TUK589942 UEE589942:UEG589942 UOA589942:UOC589942 UXW589942:UXY589942 VHS589942:VHU589942 VRO589942:VRQ589942 WBK589942:WBM589942 WLG589942:WLI589942 WVC589942:WVE589942 D655478:F655478 IQ655478:IS655478 SM655478:SO655478 ACI655478:ACK655478 AME655478:AMG655478 AWA655478:AWC655478 BFW655478:BFY655478 BPS655478:BPU655478 BZO655478:BZQ655478 CJK655478:CJM655478 CTG655478:CTI655478 DDC655478:DDE655478 DMY655478:DNA655478 DWU655478:DWW655478 EGQ655478:EGS655478 EQM655478:EQO655478 FAI655478:FAK655478 FKE655478:FKG655478 FUA655478:FUC655478 GDW655478:GDY655478 GNS655478:GNU655478 GXO655478:GXQ655478 HHK655478:HHM655478 HRG655478:HRI655478 IBC655478:IBE655478 IKY655478:ILA655478 IUU655478:IUW655478 JEQ655478:JES655478 JOM655478:JOO655478 JYI655478:JYK655478 KIE655478:KIG655478 KSA655478:KSC655478 LBW655478:LBY655478 LLS655478:LLU655478 LVO655478:LVQ655478 MFK655478:MFM655478 MPG655478:MPI655478 MZC655478:MZE655478 NIY655478:NJA655478 NSU655478:NSW655478 OCQ655478:OCS655478 OMM655478:OMO655478 OWI655478:OWK655478 PGE655478:PGG655478 PQA655478:PQC655478 PZW655478:PZY655478 QJS655478:QJU655478 QTO655478:QTQ655478 RDK655478:RDM655478 RNG655478:RNI655478 RXC655478:RXE655478 SGY655478:SHA655478 SQU655478:SQW655478 TAQ655478:TAS655478 TKM655478:TKO655478 TUI655478:TUK655478 UEE655478:UEG655478 UOA655478:UOC655478 UXW655478:UXY655478 VHS655478:VHU655478 VRO655478:VRQ655478 WBK655478:WBM655478 WLG655478:WLI655478 WVC655478:WVE655478 D721014:F721014 IQ721014:IS721014 SM721014:SO721014 ACI721014:ACK721014 AME721014:AMG721014 AWA721014:AWC721014 BFW721014:BFY721014 BPS721014:BPU721014 BZO721014:BZQ721014 CJK721014:CJM721014 CTG721014:CTI721014 DDC721014:DDE721014 DMY721014:DNA721014 DWU721014:DWW721014 EGQ721014:EGS721014 EQM721014:EQO721014 FAI721014:FAK721014 FKE721014:FKG721014 FUA721014:FUC721014 GDW721014:GDY721014 GNS721014:GNU721014 GXO721014:GXQ721014 HHK721014:HHM721014 HRG721014:HRI721014 IBC721014:IBE721014 IKY721014:ILA721014 IUU721014:IUW721014 JEQ721014:JES721014 JOM721014:JOO721014 JYI721014:JYK721014 KIE721014:KIG721014 KSA721014:KSC721014 LBW721014:LBY721014 LLS721014:LLU721014 LVO721014:LVQ721014 MFK721014:MFM721014 MPG721014:MPI721014 MZC721014:MZE721014 NIY721014:NJA721014 NSU721014:NSW721014 OCQ721014:OCS721014 OMM721014:OMO721014 OWI721014:OWK721014 PGE721014:PGG721014 PQA721014:PQC721014 PZW721014:PZY721014 QJS721014:QJU721014 QTO721014:QTQ721014 RDK721014:RDM721014 RNG721014:RNI721014 RXC721014:RXE721014 SGY721014:SHA721014 SQU721014:SQW721014 TAQ721014:TAS721014 TKM721014:TKO721014 TUI721014:TUK721014 UEE721014:UEG721014 UOA721014:UOC721014 UXW721014:UXY721014 VHS721014:VHU721014 VRO721014:VRQ721014 WBK721014:WBM721014 WLG721014:WLI721014 WVC721014:WVE721014 D786550:F786550 IQ786550:IS786550 SM786550:SO786550 ACI786550:ACK786550 AME786550:AMG786550 AWA786550:AWC786550 BFW786550:BFY786550 BPS786550:BPU786550 BZO786550:BZQ786550 CJK786550:CJM786550 CTG786550:CTI786550 DDC786550:DDE786550 DMY786550:DNA786550 DWU786550:DWW786550 EGQ786550:EGS786550 EQM786550:EQO786550 FAI786550:FAK786550 FKE786550:FKG786550 FUA786550:FUC786550 GDW786550:GDY786550 GNS786550:GNU786550 GXO786550:GXQ786550 HHK786550:HHM786550 HRG786550:HRI786550 IBC786550:IBE786550 IKY786550:ILA786550 IUU786550:IUW786550 JEQ786550:JES786550 JOM786550:JOO786550 JYI786550:JYK786550 KIE786550:KIG786550 KSA786550:KSC786550 LBW786550:LBY786550 LLS786550:LLU786550 LVO786550:LVQ786550 MFK786550:MFM786550 MPG786550:MPI786550 MZC786550:MZE786550 NIY786550:NJA786550 NSU786550:NSW786550 OCQ786550:OCS786550 OMM786550:OMO786550 OWI786550:OWK786550 PGE786550:PGG786550 PQA786550:PQC786550 PZW786550:PZY786550 QJS786550:QJU786550 QTO786550:QTQ786550 RDK786550:RDM786550 RNG786550:RNI786550 RXC786550:RXE786550 SGY786550:SHA786550 SQU786550:SQW786550 TAQ786550:TAS786550 TKM786550:TKO786550 TUI786550:TUK786550 UEE786550:UEG786550 UOA786550:UOC786550 UXW786550:UXY786550 VHS786550:VHU786550 VRO786550:VRQ786550 WBK786550:WBM786550 WLG786550:WLI786550 WVC786550:WVE786550 D852086:F852086 IQ852086:IS852086 SM852086:SO852086 ACI852086:ACK852086 AME852086:AMG852086 AWA852086:AWC852086 BFW852086:BFY852086 BPS852086:BPU852086 BZO852086:BZQ852086 CJK852086:CJM852086 CTG852086:CTI852086 DDC852086:DDE852086 DMY852086:DNA852086 DWU852086:DWW852086 EGQ852086:EGS852086 EQM852086:EQO852086 FAI852086:FAK852086 FKE852086:FKG852086 FUA852086:FUC852086 GDW852086:GDY852086 GNS852086:GNU852086 GXO852086:GXQ852086 HHK852086:HHM852086 HRG852086:HRI852086 IBC852086:IBE852086 IKY852086:ILA852086 IUU852086:IUW852086 JEQ852086:JES852086 JOM852086:JOO852086 JYI852086:JYK852086 KIE852086:KIG852086 KSA852086:KSC852086 LBW852086:LBY852086 LLS852086:LLU852086 LVO852086:LVQ852086 MFK852086:MFM852086 MPG852086:MPI852086 MZC852086:MZE852086 NIY852086:NJA852086 NSU852086:NSW852086 OCQ852086:OCS852086 OMM852086:OMO852086 OWI852086:OWK852086 PGE852086:PGG852086 PQA852086:PQC852086 PZW852086:PZY852086 QJS852086:QJU852086 QTO852086:QTQ852086 RDK852086:RDM852086 RNG852086:RNI852086 RXC852086:RXE852086 SGY852086:SHA852086 SQU852086:SQW852086 TAQ852086:TAS852086 TKM852086:TKO852086 TUI852086:TUK852086 UEE852086:UEG852086 UOA852086:UOC852086 UXW852086:UXY852086 VHS852086:VHU852086 VRO852086:VRQ852086 WBK852086:WBM852086 WLG852086:WLI852086 WVC852086:WVE852086 D917622:F917622 IQ917622:IS917622 SM917622:SO917622 ACI917622:ACK917622 AME917622:AMG917622 AWA917622:AWC917622 BFW917622:BFY917622 BPS917622:BPU917622 BZO917622:BZQ917622 CJK917622:CJM917622 CTG917622:CTI917622 DDC917622:DDE917622 DMY917622:DNA917622 DWU917622:DWW917622 EGQ917622:EGS917622 EQM917622:EQO917622 FAI917622:FAK917622 FKE917622:FKG917622 FUA917622:FUC917622 GDW917622:GDY917622 GNS917622:GNU917622 GXO917622:GXQ917622 HHK917622:HHM917622 HRG917622:HRI917622 IBC917622:IBE917622 IKY917622:ILA917622 IUU917622:IUW917622 JEQ917622:JES917622 JOM917622:JOO917622 JYI917622:JYK917622 KIE917622:KIG917622 KSA917622:KSC917622 LBW917622:LBY917622 LLS917622:LLU917622 LVO917622:LVQ917622 MFK917622:MFM917622 MPG917622:MPI917622 MZC917622:MZE917622 NIY917622:NJA917622 NSU917622:NSW917622 OCQ917622:OCS917622 OMM917622:OMO917622 OWI917622:OWK917622 PGE917622:PGG917622 PQA917622:PQC917622 PZW917622:PZY917622 QJS917622:QJU917622 QTO917622:QTQ917622 RDK917622:RDM917622 RNG917622:RNI917622 RXC917622:RXE917622 SGY917622:SHA917622 SQU917622:SQW917622 TAQ917622:TAS917622 TKM917622:TKO917622 TUI917622:TUK917622 UEE917622:UEG917622 UOA917622:UOC917622 UXW917622:UXY917622 VHS917622:VHU917622 VRO917622:VRQ917622 WBK917622:WBM917622 WLG917622:WLI917622 WVC917622:WVE917622 D983158:F983158 IQ983158:IS983158 SM983158:SO983158 ACI983158:ACK983158 AME983158:AMG983158 AWA983158:AWC983158 BFW983158:BFY983158 BPS983158:BPU983158 BZO983158:BZQ983158 CJK983158:CJM983158 CTG983158:CTI983158 DDC983158:DDE983158 DMY983158:DNA983158 DWU983158:DWW983158 EGQ983158:EGS983158 EQM983158:EQO983158 FAI983158:FAK983158 FKE983158:FKG983158 FUA983158:FUC983158 GDW983158:GDY983158 GNS983158:GNU983158 GXO983158:GXQ983158 HHK983158:HHM983158 HRG983158:HRI983158 IBC983158:IBE983158 IKY983158:ILA983158 IUU983158:IUW983158 JEQ983158:JES983158 JOM983158:JOO983158 JYI983158:JYK983158 KIE983158:KIG983158 KSA983158:KSC983158 LBW983158:LBY983158 LLS983158:LLU983158 LVO983158:LVQ983158 MFK983158:MFM983158 MPG983158:MPI983158 MZC983158:MZE983158 NIY983158:NJA983158 NSU983158:NSW983158 OCQ983158:OCS983158 OMM983158:OMO983158 OWI983158:OWK983158 PGE983158:PGG983158 PQA983158:PQC983158 PZW983158:PZY983158 QJS983158:QJU983158 QTO983158:QTQ983158 RDK983158:RDM983158 RNG983158:RNI983158 RXC983158:RXE983158 SGY983158:SHA983158 SQU983158:SQW983158 TAQ983158:TAS983158 TKM983158:TKO983158 TUI983158:TUK983158 UEE983158:UEG983158 UOA983158:UOC983158 UXW983158:UXY983158 VHS983158:VHU983158 VRO983158:VRQ983158 WBK983158:WBM983158 WLG983158:WLI983158 D115:D116 E115:F118 D118" xr:uid="{29EF4D7A-C99A-4F5C-A7D6-BE126A609F50}">
      <formula1>0</formula1>
      <formula2>1500</formula2>
    </dataValidation>
    <dataValidation type="list" showInputMessage="1" showErrorMessage="1" errorTitle="Errore di digitazione" error="Digitare 'Singola' o 'Associata' o lasciare in bianco" sqref="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6 IS65646 SO65646 ACK65646 AMG65646 AWC65646 BFY65646 BPU65646 BZQ65646 CJM65646 CTI65646 DDE65646 DNA65646 DWW65646 EGS65646 EQO65646 FAK65646 FKG65646 FUC65646 GDY65646 GNU65646 GXQ65646 HHM65646 HRI65646 IBE65646 ILA65646 IUW65646 JES65646 JOO65646 JYK65646 KIG65646 KSC65646 LBY65646 LLU65646 LVQ65646 MFM65646 MPI65646 MZE65646 NJA65646 NSW65646 OCS65646 OMO65646 OWK65646 PGG65646 PQC65646 PZY65646 QJU65646 QTQ65646 RDM65646 RNI65646 RXE65646 SHA65646 SQW65646 TAS65646 TKO65646 TUK65646 UEG65646 UOC65646 UXY65646 VHU65646 VRQ65646 WBM65646 WLI65646 WVE65646 F131182 IS131182 SO131182 ACK131182 AMG131182 AWC131182 BFY131182 BPU131182 BZQ131182 CJM131182 CTI131182 DDE131182 DNA131182 DWW131182 EGS131182 EQO131182 FAK131182 FKG131182 FUC131182 GDY131182 GNU131182 GXQ131182 HHM131182 HRI131182 IBE131182 ILA131182 IUW131182 JES131182 JOO131182 JYK131182 KIG131182 KSC131182 LBY131182 LLU131182 LVQ131182 MFM131182 MPI131182 MZE131182 NJA131182 NSW131182 OCS131182 OMO131182 OWK131182 PGG131182 PQC131182 PZY131182 QJU131182 QTQ131182 RDM131182 RNI131182 RXE131182 SHA131182 SQW131182 TAS131182 TKO131182 TUK131182 UEG131182 UOC131182 UXY131182 VHU131182 VRQ131182 WBM131182 WLI131182 WVE131182 F196718 IS196718 SO196718 ACK196718 AMG196718 AWC196718 BFY196718 BPU196718 BZQ196718 CJM196718 CTI196718 DDE196718 DNA196718 DWW196718 EGS196718 EQO196718 FAK196718 FKG196718 FUC196718 GDY196718 GNU196718 GXQ196718 HHM196718 HRI196718 IBE196718 ILA196718 IUW196718 JES196718 JOO196718 JYK196718 KIG196718 KSC196718 LBY196718 LLU196718 LVQ196718 MFM196718 MPI196718 MZE196718 NJA196718 NSW196718 OCS196718 OMO196718 OWK196718 PGG196718 PQC196718 PZY196718 QJU196718 QTQ196718 RDM196718 RNI196718 RXE196718 SHA196718 SQW196718 TAS196718 TKO196718 TUK196718 UEG196718 UOC196718 UXY196718 VHU196718 VRQ196718 WBM196718 WLI196718 WVE196718 F262254 IS262254 SO262254 ACK262254 AMG262254 AWC262254 BFY262254 BPU262254 BZQ262254 CJM262254 CTI262254 DDE262254 DNA262254 DWW262254 EGS262254 EQO262254 FAK262254 FKG262254 FUC262254 GDY262254 GNU262254 GXQ262254 HHM262254 HRI262254 IBE262254 ILA262254 IUW262254 JES262254 JOO262254 JYK262254 KIG262254 KSC262254 LBY262254 LLU262254 LVQ262254 MFM262254 MPI262254 MZE262254 NJA262254 NSW262254 OCS262254 OMO262254 OWK262254 PGG262254 PQC262254 PZY262254 QJU262254 QTQ262254 RDM262254 RNI262254 RXE262254 SHA262254 SQW262254 TAS262254 TKO262254 TUK262254 UEG262254 UOC262254 UXY262254 VHU262254 VRQ262254 WBM262254 WLI262254 WVE262254 F327790 IS327790 SO327790 ACK327790 AMG327790 AWC327790 BFY327790 BPU327790 BZQ327790 CJM327790 CTI327790 DDE327790 DNA327790 DWW327790 EGS327790 EQO327790 FAK327790 FKG327790 FUC327790 GDY327790 GNU327790 GXQ327790 HHM327790 HRI327790 IBE327790 ILA327790 IUW327790 JES327790 JOO327790 JYK327790 KIG327790 KSC327790 LBY327790 LLU327790 LVQ327790 MFM327790 MPI327790 MZE327790 NJA327790 NSW327790 OCS327790 OMO327790 OWK327790 PGG327790 PQC327790 PZY327790 QJU327790 QTQ327790 RDM327790 RNI327790 RXE327790 SHA327790 SQW327790 TAS327790 TKO327790 TUK327790 UEG327790 UOC327790 UXY327790 VHU327790 VRQ327790 WBM327790 WLI327790 WVE327790 F393326 IS393326 SO393326 ACK393326 AMG393326 AWC393326 BFY393326 BPU393326 BZQ393326 CJM393326 CTI393326 DDE393326 DNA393326 DWW393326 EGS393326 EQO393326 FAK393326 FKG393326 FUC393326 GDY393326 GNU393326 GXQ393326 HHM393326 HRI393326 IBE393326 ILA393326 IUW393326 JES393326 JOO393326 JYK393326 KIG393326 KSC393326 LBY393326 LLU393326 LVQ393326 MFM393326 MPI393326 MZE393326 NJA393326 NSW393326 OCS393326 OMO393326 OWK393326 PGG393326 PQC393326 PZY393326 QJU393326 QTQ393326 RDM393326 RNI393326 RXE393326 SHA393326 SQW393326 TAS393326 TKO393326 TUK393326 UEG393326 UOC393326 UXY393326 VHU393326 VRQ393326 WBM393326 WLI393326 WVE393326 F458862 IS458862 SO458862 ACK458862 AMG458862 AWC458862 BFY458862 BPU458862 BZQ458862 CJM458862 CTI458862 DDE458862 DNA458862 DWW458862 EGS458862 EQO458862 FAK458862 FKG458862 FUC458862 GDY458862 GNU458862 GXQ458862 HHM458862 HRI458862 IBE458862 ILA458862 IUW458862 JES458862 JOO458862 JYK458862 KIG458862 KSC458862 LBY458862 LLU458862 LVQ458862 MFM458862 MPI458862 MZE458862 NJA458862 NSW458862 OCS458862 OMO458862 OWK458862 PGG458862 PQC458862 PZY458862 QJU458862 QTQ458862 RDM458862 RNI458862 RXE458862 SHA458862 SQW458862 TAS458862 TKO458862 TUK458862 UEG458862 UOC458862 UXY458862 VHU458862 VRQ458862 WBM458862 WLI458862 WVE458862 F524398 IS524398 SO524398 ACK524398 AMG524398 AWC524398 BFY524398 BPU524398 BZQ524398 CJM524398 CTI524398 DDE524398 DNA524398 DWW524398 EGS524398 EQO524398 FAK524398 FKG524398 FUC524398 GDY524398 GNU524398 GXQ524398 HHM524398 HRI524398 IBE524398 ILA524398 IUW524398 JES524398 JOO524398 JYK524398 KIG524398 KSC524398 LBY524398 LLU524398 LVQ524398 MFM524398 MPI524398 MZE524398 NJA524398 NSW524398 OCS524398 OMO524398 OWK524398 PGG524398 PQC524398 PZY524398 QJU524398 QTQ524398 RDM524398 RNI524398 RXE524398 SHA524398 SQW524398 TAS524398 TKO524398 TUK524398 UEG524398 UOC524398 UXY524398 VHU524398 VRQ524398 WBM524398 WLI524398 WVE524398 F589934 IS589934 SO589934 ACK589934 AMG589934 AWC589934 BFY589934 BPU589934 BZQ589934 CJM589934 CTI589934 DDE589934 DNA589934 DWW589934 EGS589934 EQO589934 FAK589934 FKG589934 FUC589934 GDY589934 GNU589934 GXQ589934 HHM589934 HRI589934 IBE589934 ILA589934 IUW589934 JES589934 JOO589934 JYK589934 KIG589934 KSC589934 LBY589934 LLU589934 LVQ589934 MFM589934 MPI589934 MZE589934 NJA589934 NSW589934 OCS589934 OMO589934 OWK589934 PGG589934 PQC589934 PZY589934 QJU589934 QTQ589934 RDM589934 RNI589934 RXE589934 SHA589934 SQW589934 TAS589934 TKO589934 TUK589934 UEG589934 UOC589934 UXY589934 VHU589934 VRQ589934 WBM589934 WLI589934 WVE589934 F655470 IS655470 SO655470 ACK655470 AMG655470 AWC655470 BFY655470 BPU655470 BZQ655470 CJM655470 CTI655470 DDE655470 DNA655470 DWW655470 EGS655470 EQO655470 FAK655470 FKG655470 FUC655470 GDY655470 GNU655470 GXQ655470 HHM655470 HRI655470 IBE655470 ILA655470 IUW655470 JES655470 JOO655470 JYK655470 KIG655470 KSC655470 LBY655470 LLU655470 LVQ655470 MFM655470 MPI655470 MZE655470 NJA655470 NSW655470 OCS655470 OMO655470 OWK655470 PGG655470 PQC655470 PZY655470 QJU655470 QTQ655470 RDM655470 RNI655470 RXE655470 SHA655470 SQW655470 TAS655470 TKO655470 TUK655470 UEG655470 UOC655470 UXY655470 VHU655470 VRQ655470 WBM655470 WLI655470 WVE655470 F721006 IS721006 SO721006 ACK721006 AMG721006 AWC721006 BFY721006 BPU721006 BZQ721006 CJM721006 CTI721006 DDE721006 DNA721006 DWW721006 EGS721006 EQO721006 FAK721006 FKG721006 FUC721006 GDY721006 GNU721006 GXQ721006 HHM721006 HRI721006 IBE721006 ILA721006 IUW721006 JES721006 JOO721006 JYK721006 KIG721006 KSC721006 LBY721006 LLU721006 LVQ721006 MFM721006 MPI721006 MZE721006 NJA721006 NSW721006 OCS721006 OMO721006 OWK721006 PGG721006 PQC721006 PZY721006 QJU721006 QTQ721006 RDM721006 RNI721006 RXE721006 SHA721006 SQW721006 TAS721006 TKO721006 TUK721006 UEG721006 UOC721006 UXY721006 VHU721006 VRQ721006 WBM721006 WLI721006 WVE721006 F786542 IS786542 SO786542 ACK786542 AMG786542 AWC786542 BFY786542 BPU786542 BZQ786542 CJM786542 CTI786542 DDE786542 DNA786542 DWW786542 EGS786542 EQO786542 FAK786542 FKG786542 FUC786542 GDY786542 GNU786542 GXQ786542 HHM786542 HRI786542 IBE786542 ILA786542 IUW786542 JES786542 JOO786542 JYK786542 KIG786542 KSC786542 LBY786542 LLU786542 LVQ786542 MFM786542 MPI786542 MZE786542 NJA786542 NSW786542 OCS786542 OMO786542 OWK786542 PGG786542 PQC786542 PZY786542 QJU786542 QTQ786542 RDM786542 RNI786542 RXE786542 SHA786542 SQW786542 TAS786542 TKO786542 TUK786542 UEG786542 UOC786542 UXY786542 VHU786542 VRQ786542 WBM786542 WLI786542 WVE786542 F852078 IS852078 SO852078 ACK852078 AMG852078 AWC852078 BFY852078 BPU852078 BZQ852078 CJM852078 CTI852078 DDE852078 DNA852078 DWW852078 EGS852078 EQO852078 FAK852078 FKG852078 FUC852078 GDY852078 GNU852078 GXQ852078 HHM852078 HRI852078 IBE852078 ILA852078 IUW852078 JES852078 JOO852078 JYK852078 KIG852078 KSC852078 LBY852078 LLU852078 LVQ852078 MFM852078 MPI852078 MZE852078 NJA852078 NSW852078 OCS852078 OMO852078 OWK852078 PGG852078 PQC852078 PZY852078 QJU852078 QTQ852078 RDM852078 RNI852078 RXE852078 SHA852078 SQW852078 TAS852078 TKO852078 TUK852078 UEG852078 UOC852078 UXY852078 VHU852078 VRQ852078 WBM852078 WLI852078 WVE852078 F917614 IS917614 SO917614 ACK917614 AMG917614 AWC917614 BFY917614 BPU917614 BZQ917614 CJM917614 CTI917614 DDE917614 DNA917614 DWW917614 EGS917614 EQO917614 FAK917614 FKG917614 FUC917614 GDY917614 GNU917614 GXQ917614 HHM917614 HRI917614 IBE917614 ILA917614 IUW917614 JES917614 JOO917614 JYK917614 KIG917614 KSC917614 LBY917614 LLU917614 LVQ917614 MFM917614 MPI917614 MZE917614 NJA917614 NSW917614 OCS917614 OMO917614 OWK917614 PGG917614 PQC917614 PZY917614 QJU917614 QTQ917614 RDM917614 RNI917614 RXE917614 SHA917614 SQW917614 TAS917614 TKO917614 TUK917614 UEG917614 UOC917614 UXY917614 VHU917614 VRQ917614 WBM917614 WLI917614 WVE917614 F983150 IS983150 SO983150 ACK983150 AMG983150 AWC983150 BFY983150 BPU983150 BZQ983150 CJM983150 CTI983150 DDE983150 DNA983150 DWW983150 EGS983150 EQO983150 FAK983150 FKG983150 FUC983150 GDY983150 GNU983150 GXQ983150 HHM983150 HRI983150 IBE983150 ILA983150 IUW983150 JES983150 JOO983150 JYK983150 KIG983150 KSC983150 LBY983150 LLU983150 LVQ983150 MFM983150 MPI983150 MZE983150 NJA983150 NSW983150 OCS983150 OMO983150 OWK983150 PGG983150 PQC983150 PZY983150 QJU983150 QTQ983150 RDM983150 RNI983150 RXE983150 SHA983150 SQW983150 TAS983150 TKO983150 TUK983150 UEG983150 UOC983150 UXY983150 VHU983150 VRQ983150 WBM983150 WLI983150 WVE983150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F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F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F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F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F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F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F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F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F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F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F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F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F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F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WVE983146" xr:uid="{67B3F632-56D5-4496-B79E-C6E4A3DC3FE7}">
      <formula1>"Singola,Associata"</formula1>
    </dataValidation>
    <dataValidation type="custom" operator="lessThan" allowBlank="1" showInputMessage="1" showErrorMessage="1" errorTitle="Errore di digitazione" error="Inserire solo valori percentuali con al massimo due cifre decimali e chiudere con il simbolo %." sqref="WVE983131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F69" xr:uid="{E4E83F88-BEF4-40AB-B7F4-565E23DD2638}">
      <formula1>OR(F69=0,F69-INT(F69*10000)/10000=0)</formula1>
    </dataValidation>
    <dataValidation type="date" allowBlank="1" showInputMessage="1" showErrorMessage="1" errorTitle="Errore di digitazione" error="Digitare una data non anteriore al 1 Gennaio dell'anno precedente quello di rilevazione (gg/mm/aaaa)" sqref="F17 F13 F15" xr:uid="{EB75DAA7-A074-4348-885C-873AA7C649DD}">
      <formula1>44927</formula1>
      <formula2>TODAY()</formula2>
    </dataValidation>
  </dataValidations>
  <printOptions horizontalCentered="1"/>
  <pageMargins left="0.39370078740157483" right="0.39370078740157483" top="0.78740157480314965" bottom="0.39370078740157483" header="0.31496062992125984" footer="0.31496062992125984"/>
  <pageSetup paperSize="8" scale="78"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B2079977-7300-46EF-96B2-7D3C163E7DA5}">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F65619 IS65619 SO65619 ACK65619 AMG65619 AWC65619 BFY65619 BPU65619 BZQ65619 CJM65619 CTI65619 DDE65619 DNA65619 DWW65619 EGS65619 EQO65619 FAK65619 FKG65619 FUC65619 GDY65619 GNU65619 GXQ65619 HHM65619 HRI65619 IBE65619 ILA65619 IUW65619 JES65619 JOO65619 JYK65619 KIG65619 KSC65619 LBY65619 LLU65619 LVQ65619 MFM65619 MPI65619 MZE65619 NJA65619 NSW65619 OCS65619 OMO65619 OWK65619 PGG65619 PQC65619 PZY65619 QJU65619 QTQ65619 RDM65619 RNI65619 RXE65619 SHA65619 SQW65619 TAS65619 TKO65619 TUK65619 UEG65619 UOC65619 UXY65619 VHU65619 VRQ65619 WBM65619 WLI65619 WVE65619 F131155 IS131155 SO131155 ACK131155 AMG131155 AWC131155 BFY131155 BPU131155 BZQ131155 CJM131155 CTI131155 DDE131155 DNA131155 DWW131155 EGS131155 EQO131155 FAK131155 FKG131155 FUC131155 GDY131155 GNU131155 GXQ131155 HHM131155 HRI131155 IBE131155 ILA131155 IUW131155 JES131155 JOO131155 JYK131155 KIG131155 KSC131155 LBY131155 LLU131155 LVQ131155 MFM131155 MPI131155 MZE131155 NJA131155 NSW131155 OCS131155 OMO131155 OWK131155 PGG131155 PQC131155 PZY131155 QJU131155 QTQ131155 RDM131155 RNI131155 RXE131155 SHA131155 SQW131155 TAS131155 TKO131155 TUK131155 UEG131155 UOC131155 UXY131155 VHU131155 VRQ131155 WBM131155 WLI131155 WVE131155 F196691 IS196691 SO196691 ACK196691 AMG196691 AWC196691 BFY196691 BPU196691 BZQ196691 CJM196691 CTI196691 DDE196691 DNA196691 DWW196691 EGS196691 EQO196691 FAK196691 FKG196691 FUC196691 GDY196691 GNU196691 GXQ196691 HHM196691 HRI196691 IBE196691 ILA196691 IUW196691 JES196691 JOO196691 JYK196691 KIG196691 KSC196691 LBY196691 LLU196691 LVQ196691 MFM196691 MPI196691 MZE196691 NJA196691 NSW196691 OCS196691 OMO196691 OWK196691 PGG196691 PQC196691 PZY196691 QJU196691 QTQ196691 RDM196691 RNI196691 RXE196691 SHA196691 SQW196691 TAS196691 TKO196691 TUK196691 UEG196691 UOC196691 UXY196691 VHU196691 VRQ196691 WBM196691 WLI196691 WVE196691 F262227 IS262227 SO262227 ACK262227 AMG262227 AWC262227 BFY262227 BPU262227 BZQ262227 CJM262227 CTI262227 DDE262227 DNA262227 DWW262227 EGS262227 EQO262227 FAK262227 FKG262227 FUC262227 GDY262227 GNU262227 GXQ262227 HHM262227 HRI262227 IBE262227 ILA262227 IUW262227 JES262227 JOO262227 JYK262227 KIG262227 KSC262227 LBY262227 LLU262227 LVQ262227 MFM262227 MPI262227 MZE262227 NJA262227 NSW262227 OCS262227 OMO262227 OWK262227 PGG262227 PQC262227 PZY262227 QJU262227 QTQ262227 RDM262227 RNI262227 RXE262227 SHA262227 SQW262227 TAS262227 TKO262227 TUK262227 UEG262227 UOC262227 UXY262227 VHU262227 VRQ262227 WBM262227 WLI262227 WVE262227 F327763 IS327763 SO327763 ACK327763 AMG327763 AWC327763 BFY327763 BPU327763 BZQ327763 CJM327763 CTI327763 DDE327763 DNA327763 DWW327763 EGS327763 EQO327763 FAK327763 FKG327763 FUC327763 GDY327763 GNU327763 GXQ327763 HHM327763 HRI327763 IBE327763 ILA327763 IUW327763 JES327763 JOO327763 JYK327763 KIG327763 KSC327763 LBY327763 LLU327763 LVQ327763 MFM327763 MPI327763 MZE327763 NJA327763 NSW327763 OCS327763 OMO327763 OWK327763 PGG327763 PQC327763 PZY327763 QJU327763 QTQ327763 RDM327763 RNI327763 RXE327763 SHA327763 SQW327763 TAS327763 TKO327763 TUK327763 UEG327763 UOC327763 UXY327763 VHU327763 VRQ327763 WBM327763 WLI327763 WVE327763 F393299 IS393299 SO393299 ACK393299 AMG393299 AWC393299 BFY393299 BPU393299 BZQ393299 CJM393299 CTI393299 DDE393299 DNA393299 DWW393299 EGS393299 EQO393299 FAK393299 FKG393299 FUC393299 GDY393299 GNU393299 GXQ393299 HHM393299 HRI393299 IBE393299 ILA393299 IUW393299 JES393299 JOO393299 JYK393299 KIG393299 KSC393299 LBY393299 LLU393299 LVQ393299 MFM393299 MPI393299 MZE393299 NJA393299 NSW393299 OCS393299 OMO393299 OWK393299 PGG393299 PQC393299 PZY393299 QJU393299 QTQ393299 RDM393299 RNI393299 RXE393299 SHA393299 SQW393299 TAS393299 TKO393299 TUK393299 UEG393299 UOC393299 UXY393299 VHU393299 VRQ393299 WBM393299 WLI393299 WVE393299 F458835 IS458835 SO458835 ACK458835 AMG458835 AWC458835 BFY458835 BPU458835 BZQ458835 CJM458835 CTI458835 DDE458835 DNA458835 DWW458835 EGS458835 EQO458835 FAK458835 FKG458835 FUC458835 GDY458835 GNU458835 GXQ458835 HHM458835 HRI458835 IBE458835 ILA458835 IUW458835 JES458835 JOO458835 JYK458835 KIG458835 KSC458835 LBY458835 LLU458835 LVQ458835 MFM458835 MPI458835 MZE458835 NJA458835 NSW458835 OCS458835 OMO458835 OWK458835 PGG458835 PQC458835 PZY458835 QJU458835 QTQ458835 RDM458835 RNI458835 RXE458835 SHA458835 SQW458835 TAS458835 TKO458835 TUK458835 UEG458835 UOC458835 UXY458835 VHU458835 VRQ458835 WBM458835 WLI458835 WVE458835 F524371 IS524371 SO524371 ACK524371 AMG524371 AWC524371 BFY524371 BPU524371 BZQ524371 CJM524371 CTI524371 DDE524371 DNA524371 DWW524371 EGS524371 EQO524371 FAK524371 FKG524371 FUC524371 GDY524371 GNU524371 GXQ524371 HHM524371 HRI524371 IBE524371 ILA524371 IUW524371 JES524371 JOO524371 JYK524371 KIG524371 KSC524371 LBY524371 LLU524371 LVQ524371 MFM524371 MPI524371 MZE524371 NJA524371 NSW524371 OCS524371 OMO524371 OWK524371 PGG524371 PQC524371 PZY524371 QJU524371 QTQ524371 RDM524371 RNI524371 RXE524371 SHA524371 SQW524371 TAS524371 TKO524371 TUK524371 UEG524371 UOC524371 UXY524371 VHU524371 VRQ524371 WBM524371 WLI524371 WVE524371 F589907 IS589907 SO589907 ACK589907 AMG589907 AWC589907 BFY589907 BPU589907 BZQ589907 CJM589907 CTI589907 DDE589907 DNA589907 DWW589907 EGS589907 EQO589907 FAK589907 FKG589907 FUC589907 GDY589907 GNU589907 GXQ589907 HHM589907 HRI589907 IBE589907 ILA589907 IUW589907 JES589907 JOO589907 JYK589907 KIG589907 KSC589907 LBY589907 LLU589907 LVQ589907 MFM589907 MPI589907 MZE589907 NJA589907 NSW589907 OCS589907 OMO589907 OWK589907 PGG589907 PQC589907 PZY589907 QJU589907 QTQ589907 RDM589907 RNI589907 RXE589907 SHA589907 SQW589907 TAS589907 TKO589907 TUK589907 UEG589907 UOC589907 UXY589907 VHU589907 VRQ589907 WBM589907 WLI589907 WVE589907 F655443 IS655443 SO655443 ACK655443 AMG655443 AWC655443 BFY655443 BPU655443 BZQ655443 CJM655443 CTI655443 DDE655443 DNA655443 DWW655443 EGS655443 EQO655443 FAK655443 FKG655443 FUC655443 GDY655443 GNU655443 GXQ655443 HHM655443 HRI655443 IBE655443 ILA655443 IUW655443 JES655443 JOO655443 JYK655443 KIG655443 KSC655443 LBY655443 LLU655443 LVQ655443 MFM655443 MPI655443 MZE655443 NJA655443 NSW655443 OCS655443 OMO655443 OWK655443 PGG655443 PQC655443 PZY655443 QJU655443 QTQ655443 RDM655443 RNI655443 RXE655443 SHA655443 SQW655443 TAS655443 TKO655443 TUK655443 UEG655443 UOC655443 UXY655443 VHU655443 VRQ655443 WBM655443 WLI655443 WVE655443 F720979 IS720979 SO720979 ACK720979 AMG720979 AWC720979 BFY720979 BPU720979 BZQ720979 CJM720979 CTI720979 DDE720979 DNA720979 DWW720979 EGS720979 EQO720979 FAK720979 FKG720979 FUC720979 GDY720979 GNU720979 GXQ720979 HHM720979 HRI720979 IBE720979 ILA720979 IUW720979 JES720979 JOO720979 JYK720979 KIG720979 KSC720979 LBY720979 LLU720979 LVQ720979 MFM720979 MPI720979 MZE720979 NJA720979 NSW720979 OCS720979 OMO720979 OWK720979 PGG720979 PQC720979 PZY720979 QJU720979 QTQ720979 RDM720979 RNI720979 RXE720979 SHA720979 SQW720979 TAS720979 TKO720979 TUK720979 UEG720979 UOC720979 UXY720979 VHU720979 VRQ720979 WBM720979 WLI720979 WVE720979 F786515 IS786515 SO786515 ACK786515 AMG786515 AWC786515 BFY786515 BPU786515 BZQ786515 CJM786515 CTI786515 DDE786515 DNA786515 DWW786515 EGS786515 EQO786515 FAK786515 FKG786515 FUC786515 GDY786515 GNU786515 GXQ786515 HHM786515 HRI786515 IBE786515 ILA786515 IUW786515 JES786515 JOO786515 JYK786515 KIG786515 KSC786515 LBY786515 LLU786515 LVQ786515 MFM786515 MPI786515 MZE786515 NJA786515 NSW786515 OCS786515 OMO786515 OWK786515 PGG786515 PQC786515 PZY786515 QJU786515 QTQ786515 RDM786515 RNI786515 RXE786515 SHA786515 SQW786515 TAS786515 TKO786515 TUK786515 UEG786515 UOC786515 UXY786515 VHU786515 VRQ786515 WBM786515 WLI786515 WVE786515 F852051 IS852051 SO852051 ACK852051 AMG852051 AWC852051 BFY852051 BPU852051 BZQ852051 CJM852051 CTI852051 DDE852051 DNA852051 DWW852051 EGS852051 EQO852051 FAK852051 FKG852051 FUC852051 GDY852051 GNU852051 GXQ852051 HHM852051 HRI852051 IBE852051 ILA852051 IUW852051 JES852051 JOO852051 JYK852051 KIG852051 KSC852051 LBY852051 LLU852051 LVQ852051 MFM852051 MPI852051 MZE852051 NJA852051 NSW852051 OCS852051 OMO852051 OWK852051 PGG852051 PQC852051 PZY852051 QJU852051 QTQ852051 RDM852051 RNI852051 RXE852051 SHA852051 SQW852051 TAS852051 TKO852051 TUK852051 UEG852051 UOC852051 UXY852051 VHU852051 VRQ852051 WBM852051 WLI852051 WVE852051 F917587 IS917587 SO917587 ACK917587 AMG917587 AWC917587 BFY917587 BPU917587 BZQ917587 CJM917587 CTI917587 DDE917587 DNA917587 DWW917587 EGS917587 EQO917587 FAK917587 FKG917587 FUC917587 GDY917587 GNU917587 GXQ917587 HHM917587 HRI917587 IBE917587 ILA917587 IUW917587 JES917587 JOO917587 JYK917587 KIG917587 KSC917587 LBY917587 LLU917587 LVQ917587 MFM917587 MPI917587 MZE917587 NJA917587 NSW917587 OCS917587 OMO917587 OWK917587 PGG917587 PQC917587 PZY917587 QJU917587 QTQ917587 RDM917587 RNI917587 RXE917587 SHA917587 SQW917587 TAS917587 TKO917587 TUK917587 UEG917587 UOC917587 UXY917587 VHU917587 VRQ917587 WBM917587 WLI917587 WVE917587 F983123 IS983123 SO983123 ACK983123 AMG983123 AWC983123 BFY983123 BPU983123 BZQ983123 CJM983123 CTI983123 DDE983123 DNA983123 DWW983123 EGS983123 EQO983123 FAK983123 FKG983123 FUC983123 GDY983123 GNU983123 GXQ983123 HHM983123 HRI983123 IBE983123 ILA983123 IUW983123 JES983123 JOO983123 JYK983123 KIG983123 KSC983123 LBY983123 LLU983123 LVQ983123 MFM983123 MPI983123 MZE983123 NJA983123 NSW983123 OCS983123 OMO983123 OWK983123 PGG983123 PQC983123 PZY983123 QJU983123 QTQ983123 RDM983123 RNI983123 RXE983123 SHA983123 SQW983123 TAS983123 TKO983123 TUK983123 UEG983123 UOC983123 UXY983123 VHU983123 VRQ983123 WBM983123 WLI983123 WVE983123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WVE983101 IS55:IS59 SO55:SO59 ACK55:ACK59 AMG55:AMG59 AWC55:AWC59 BFY55:BFY59 BPU55:BPU59 BZQ55:BZQ59 CJM55:CJM59 CTI55:CTI59 DDE55:DDE59 DNA55:DNA59 DWW55:DWW59 EGS55:EGS59 EQO55:EQO59 FAK55:FAK59 FKG55:FKG59 FUC55:FUC59 GDY55:GDY59 GNU55:GNU59 GXQ55:GXQ59 HHM55:HHM59 HRI55:HRI59 IBE55:IBE59 ILA55:ILA59 IUW55:IUW59 JES55:JES59 JOO55:JOO59 JYK55:JYK59 KIG55:KIG59 KSC55:KSC59 LBY55:LBY59 LLU55:LLU59 LVQ55:LVQ59 MFM55:MFM59 MPI55:MPI59 MZE55:MZE59 NJA55:NJA59 NSW55:NSW59 OCS55:OCS59 OMO55:OMO59 OWK55:OWK59 PGG55:PGG59 PQC55:PQC59 PZY55:PZY59 QJU55:QJU59 QTQ55:QTQ59 RDM55:RDM59 RNI55:RNI59 RXE55:RXE59 SHA55:SHA59 SQW55:SQW59 TAS55:TAS59 TKO55:TKO59 TUK55:TUK59 UEG55:UEG59 UOC55:UOC59 UXY55:UXY59 VHU55:VHU59 VRQ55:VRQ59 WBM55:WBM59 WLI55:WLI59 WVE55:WVE59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F55:F59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F97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44"/>
  <sheetViews>
    <sheetView showGridLines="0" topLeftCell="A81" zoomScaleNormal="100" workbookViewId="0">
      <selection activeCell="D136" sqref="D136:F136"/>
    </sheetView>
  </sheetViews>
  <sheetFormatPr defaultColWidth="9.33203125" defaultRowHeight="15" x14ac:dyDescent="0.2"/>
  <cols>
    <col min="1" max="1" width="10.6640625" style="864" customWidth="1"/>
    <col min="2" max="2" width="8.6640625" style="864"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10" width="12" style="837" customWidth="1"/>
    <col min="11" max="13" width="12" style="837" hidden="1" customWidth="1"/>
    <col min="14" max="14" width="14.6640625"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6640625" style="837" customWidth="1"/>
    <col min="262" max="263" width="12" style="837" customWidth="1"/>
    <col min="264"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6640625" style="837" customWidth="1"/>
    <col min="518" max="519" width="12" style="837" customWidth="1"/>
    <col min="520"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6640625" style="837" customWidth="1"/>
    <col min="774" max="775" width="12" style="837" customWidth="1"/>
    <col min="776"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6640625" style="837" customWidth="1"/>
    <col min="1030" max="1031" width="12" style="837" customWidth="1"/>
    <col min="1032"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6640625" style="837" customWidth="1"/>
    <col min="1286" max="1287" width="12" style="837" customWidth="1"/>
    <col min="1288"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6640625" style="837" customWidth="1"/>
    <col min="1542" max="1543" width="12" style="837" customWidth="1"/>
    <col min="1544"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6640625" style="837" customWidth="1"/>
    <col min="1798" max="1799" width="12" style="837" customWidth="1"/>
    <col min="1800"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6640625" style="837" customWidth="1"/>
    <col min="2054" max="2055" width="12" style="837" customWidth="1"/>
    <col min="2056"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6640625" style="837" customWidth="1"/>
    <col min="2310" max="2311" width="12" style="837" customWidth="1"/>
    <col min="2312"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6640625" style="837" customWidth="1"/>
    <col min="2566" max="2567" width="12" style="837" customWidth="1"/>
    <col min="2568"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6640625" style="837" customWidth="1"/>
    <col min="2822" max="2823" width="12" style="837" customWidth="1"/>
    <col min="2824"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6640625" style="837" customWidth="1"/>
    <col min="3078" max="3079" width="12" style="837" customWidth="1"/>
    <col min="3080"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6640625" style="837" customWidth="1"/>
    <col min="3334" max="3335" width="12" style="837" customWidth="1"/>
    <col min="3336"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6640625" style="837" customWidth="1"/>
    <col min="3590" max="3591" width="12" style="837" customWidth="1"/>
    <col min="3592"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6640625" style="837" customWidth="1"/>
    <col min="3846" max="3847" width="12" style="837" customWidth="1"/>
    <col min="3848"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6640625" style="837" customWidth="1"/>
    <col min="4102" max="4103" width="12" style="837" customWidth="1"/>
    <col min="4104"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6640625" style="837" customWidth="1"/>
    <col min="4358" max="4359" width="12" style="837" customWidth="1"/>
    <col min="4360"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6640625" style="837" customWidth="1"/>
    <col min="4614" max="4615" width="12" style="837" customWidth="1"/>
    <col min="4616"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6640625" style="837" customWidth="1"/>
    <col min="4870" max="4871" width="12" style="837" customWidth="1"/>
    <col min="4872"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6640625" style="837" customWidth="1"/>
    <col min="5126" max="5127" width="12" style="837" customWidth="1"/>
    <col min="5128"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6640625" style="837" customWidth="1"/>
    <col min="5382" max="5383" width="12" style="837" customWidth="1"/>
    <col min="5384"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6640625" style="837" customWidth="1"/>
    <col min="5638" max="5639" width="12" style="837" customWidth="1"/>
    <col min="5640"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6640625" style="837" customWidth="1"/>
    <col min="5894" max="5895" width="12" style="837" customWidth="1"/>
    <col min="5896"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6640625" style="837" customWidth="1"/>
    <col min="6150" max="6151" width="12" style="837" customWidth="1"/>
    <col min="6152"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6640625" style="837" customWidth="1"/>
    <col min="6406" max="6407" width="12" style="837" customWidth="1"/>
    <col min="6408"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6640625" style="837" customWidth="1"/>
    <col min="6662" max="6663" width="12" style="837" customWidth="1"/>
    <col min="6664"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6640625" style="837" customWidth="1"/>
    <col min="6918" max="6919" width="12" style="837" customWidth="1"/>
    <col min="6920"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6640625" style="837" customWidth="1"/>
    <col min="7174" max="7175" width="12" style="837" customWidth="1"/>
    <col min="7176"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6640625" style="837" customWidth="1"/>
    <col min="7430" max="7431" width="12" style="837" customWidth="1"/>
    <col min="7432"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6640625" style="837" customWidth="1"/>
    <col min="7686" max="7687" width="12" style="837" customWidth="1"/>
    <col min="7688"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6640625" style="837" customWidth="1"/>
    <col min="7942" max="7943" width="12" style="837" customWidth="1"/>
    <col min="7944"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6640625" style="837" customWidth="1"/>
    <col min="8198" max="8199" width="12" style="837" customWidth="1"/>
    <col min="8200"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6640625" style="837" customWidth="1"/>
    <col min="8454" max="8455" width="12" style="837" customWidth="1"/>
    <col min="8456"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6640625" style="837" customWidth="1"/>
    <col min="8710" max="8711" width="12" style="837" customWidth="1"/>
    <col min="8712"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6640625" style="837" customWidth="1"/>
    <col min="8966" max="8967" width="12" style="837" customWidth="1"/>
    <col min="8968"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6640625" style="837" customWidth="1"/>
    <col min="9222" max="9223" width="12" style="837" customWidth="1"/>
    <col min="9224"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6640625" style="837" customWidth="1"/>
    <col min="9478" max="9479" width="12" style="837" customWidth="1"/>
    <col min="9480"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6640625" style="837" customWidth="1"/>
    <col min="9734" max="9735" width="12" style="837" customWidth="1"/>
    <col min="9736"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6640625" style="837" customWidth="1"/>
    <col min="9990" max="9991" width="12" style="837" customWidth="1"/>
    <col min="9992"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6640625" style="837" customWidth="1"/>
    <col min="10246" max="10247" width="12" style="837" customWidth="1"/>
    <col min="10248"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6640625" style="837" customWidth="1"/>
    <col min="10502" max="10503" width="12" style="837" customWidth="1"/>
    <col min="10504"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6640625" style="837" customWidth="1"/>
    <col min="10758" max="10759" width="12" style="837" customWidth="1"/>
    <col min="10760"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6640625" style="837" customWidth="1"/>
    <col min="11014" max="11015" width="12" style="837" customWidth="1"/>
    <col min="11016"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6640625" style="837" customWidth="1"/>
    <col min="11270" max="11271" width="12" style="837" customWidth="1"/>
    <col min="11272"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6640625" style="837" customWidth="1"/>
    <col min="11526" max="11527" width="12" style="837" customWidth="1"/>
    <col min="11528"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6640625" style="837" customWidth="1"/>
    <col min="11782" max="11783" width="12" style="837" customWidth="1"/>
    <col min="11784"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6640625" style="837" customWidth="1"/>
    <col min="12038" max="12039" width="12" style="837" customWidth="1"/>
    <col min="12040"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6640625" style="837" customWidth="1"/>
    <col min="12294" max="12295" width="12" style="837" customWidth="1"/>
    <col min="12296"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6640625" style="837" customWidth="1"/>
    <col min="12550" max="12551" width="12" style="837" customWidth="1"/>
    <col min="12552"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6640625" style="837" customWidth="1"/>
    <col min="12806" max="12807" width="12" style="837" customWidth="1"/>
    <col min="12808"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6640625" style="837" customWidth="1"/>
    <col min="13062" max="13063" width="12" style="837" customWidth="1"/>
    <col min="13064"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6640625" style="837" customWidth="1"/>
    <col min="13318" max="13319" width="12" style="837" customWidth="1"/>
    <col min="13320"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6640625" style="837" customWidth="1"/>
    <col min="13574" max="13575" width="12" style="837" customWidth="1"/>
    <col min="13576"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6640625" style="837" customWidth="1"/>
    <col min="13830" max="13831" width="12" style="837" customWidth="1"/>
    <col min="13832"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6640625" style="837" customWidth="1"/>
    <col min="14086" max="14087" width="12" style="837" customWidth="1"/>
    <col min="14088"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6640625" style="837" customWidth="1"/>
    <col min="14342" max="14343" width="12" style="837" customWidth="1"/>
    <col min="14344"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6640625" style="837" customWidth="1"/>
    <col min="14598" max="14599" width="12" style="837" customWidth="1"/>
    <col min="14600"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6640625" style="837" customWidth="1"/>
    <col min="14854" max="14855" width="12" style="837" customWidth="1"/>
    <col min="14856"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6640625" style="837" customWidth="1"/>
    <col min="15110" max="15111" width="12" style="837" customWidth="1"/>
    <col min="15112"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6640625" style="837" customWidth="1"/>
    <col min="15366" max="15367" width="12" style="837" customWidth="1"/>
    <col min="15368"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6640625" style="837" customWidth="1"/>
    <col min="15622" max="15623" width="12" style="837" customWidth="1"/>
    <col min="15624"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6640625" style="837" customWidth="1"/>
    <col min="15878" max="15879" width="12" style="837" customWidth="1"/>
    <col min="15880"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6640625" style="837" customWidth="1"/>
    <col min="16134" max="16135" width="12" style="837" customWidth="1"/>
    <col min="16136" max="16384" width="9.33203125" style="837"/>
  </cols>
  <sheetData>
    <row r="1" spans="1:14" s="1142" customFormat="1" ht="35.1" customHeight="1" thickBot="1" x14ac:dyDescent="0.2">
      <c r="A1" s="1136"/>
      <c r="B1" s="1136"/>
      <c r="C1" s="1136"/>
      <c r="D1" s="1138"/>
      <c r="E1" s="1139"/>
      <c r="F1" s="1139"/>
      <c r="G1" s="1140" t="s">
        <v>948</v>
      </c>
      <c r="H1" s="1197" t="s">
        <v>294</v>
      </c>
    </row>
    <row r="2" spans="1:14" s="1142" customFormat="1" ht="35.1" customHeight="1" x14ac:dyDescent="0.35">
      <c r="A2" s="1144" t="s">
        <v>654</v>
      </c>
      <c r="B2" s="1198"/>
      <c r="C2" s="1198"/>
      <c r="D2" s="1146"/>
      <c r="E2" s="1146"/>
      <c r="F2" s="1147"/>
      <c r="G2" s="1790" t="str">
        <f>IF(AND(ISBLANK($F$23),SUM('t15(3)'!$W$1:$W$65528)+SUM('t15(3)'!$R$1:$R$65529)&gt;0),"Attenzione: è necessario compilare la domanda LEG428 !!!","OK")</f>
        <v>OK</v>
      </c>
    </row>
    <row r="3" spans="1:14" s="1153" customFormat="1" ht="35.1" customHeight="1" thickBot="1" x14ac:dyDescent="0.4">
      <c r="A3" s="1144" t="s">
        <v>655</v>
      </c>
      <c r="B3" s="1198"/>
      <c r="C3" s="1198"/>
      <c r="D3" s="1150"/>
      <c r="E3" s="1151"/>
      <c r="F3" s="1152"/>
      <c r="G3" s="1794"/>
      <c r="K3" s="1199"/>
    </row>
    <row r="4" spans="1:14" s="1160" customFormat="1" ht="35.1" customHeight="1" thickBot="1" x14ac:dyDescent="0.2">
      <c r="A4" s="1154"/>
      <c r="B4" s="1200"/>
      <c r="C4" s="1200"/>
      <c r="D4" s="1156"/>
      <c r="E4" s="1157"/>
      <c r="F4" s="1158"/>
      <c r="G4" s="1159" t="s">
        <v>656</v>
      </c>
    </row>
    <row r="5" spans="1:14" s="1160" customFormat="1" ht="35.1" customHeight="1" x14ac:dyDescent="0.15">
      <c r="A5" s="1162"/>
      <c r="B5" s="1162"/>
      <c r="D5" s="1201"/>
      <c r="E5" s="1164"/>
      <c r="F5" s="1165"/>
      <c r="G5" s="1790" t="str">
        <f>IF(AND(ISBLANK(F13),ISBLANK(F17)),"OK",IF(AND(OR(ISBLANK(F13),YEAR(F13)&gt;'t1'!L1-1),OR(ISBLANK(F17),YEAR(F17)&gt;'t1'!L1-1)),"OK","Attenzione: almeno una data di certificazione è antececedente l'anno "&amp;'t1'!L1&amp;", è necessario giustificare"))</f>
        <v>OK</v>
      </c>
    </row>
    <row r="6" spans="1:14" s="1160" customFormat="1" ht="35.1" customHeight="1" thickBot="1" x14ac:dyDescent="0.2">
      <c r="A6" s="1166" t="str">
        <f>'t1'!$A$1</f>
        <v>REGIONI ED AUTONOMIE LOCALI - anno 2024</v>
      </c>
      <c r="B6" s="1166"/>
      <c r="C6" s="1168"/>
      <c r="D6" s="1169"/>
      <c r="E6" s="1168"/>
      <c r="F6" s="1168"/>
      <c r="G6" s="1794"/>
    </row>
    <row r="7" spans="1:14" s="1160" customFormat="1" ht="35.1" customHeight="1" x14ac:dyDescent="0.15">
      <c r="A7" s="1202"/>
      <c r="B7" s="1202"/>
      <c r="D7" s="1172" t="s">
        <v>707</v>
      </c>
      <c r="G7" s="1187"/>
      <c r="N7" s="833" t="s">
        <v>658</v>
      </c>
    </row>
    <row r="8" spans="1:14" s="1160" customFormat="1" ht="15" customHeight="1" x14ac:dyDescent="0.15">
      <c r="A8" s="1202"/>
      <c r="B8" s="1202"/>
      <c r="D8" s="1174"/>
      <c r="G8" s="1187"/>
      <c r="N8" s="1161">
        <f>(COUNTIF(F:F,"&lt;&gt;"&amp;"")+COUNTIF(D130,"&lt;&gt;"&amp;"")+COUNTIF(D133,"&lt;&gt;"&amp;""))</f>
        <v>42</v>
      </c>
    </row>
    <row r="9" spans="1:14" s="1160" customFormat="1" ht="10.35" customHeight="1" x14ac:dyDescent="0.15">
      <c r="A9" s="1202"/>
      <c r="B9" s="1202"/>
      <c r="D9" s="1174"/>
      <c r="G9" s="1187"/>
      <c r="N9" s="833"/>
    </row>
    <row r="10" spans="1:14" ht="10.35" customHeight="1" x14ac:dyDescent="0.2">
      <c r="A10" s="835"/>
      <c r="B10" s="835"/>
      <c r="D10" s="1175"/>
      <c r="E10" s="835"/>
      <c r="F10" s="849"/>
      <c r="G10" s="1187"/>
    </row>
    <row r="11" spans="1:14" s="839" customFormat="1" ht="35.1" customHeight="1" x14ac:dyDescent="0.15">
      <c r="A11" s="1176" t="s">
        <v>659</v>
      </c>
      <c r="B11" s="1176"/>
      <c r="C11" s="1176"/>
      <c r="D11" s="1177" t="s">
        <v>660</v>
      </c>
      <c r="E11" s="1176"/>
      <c r="F11" s="1178"/>
      <c r="G11" s="1187"/>
      <c r="K11" s="833" t="s">
        <v>661</v>
      </c>
      <c r="L11" s="833" t="s">
        <v>662</v>
      </c>
      <c r="M11" s="833" t="s">
        <v>663</v>
      </c>
      <c r="N11" s="833" t="s">
        <v>664</v>
      </c>
    </row>
    <row r="12" spans="1:14" s="839" customFormat="1" ht="4.3499999999999996" customHeight="1" x14ac:dyDescent="0.15">
      <c r="A12" s="841"/>
      <c r="B12" s="841"/>
      <c r="D12" s="841"/>
      <c r="E12" s="841"/>
      <c r="F12" s="843"/>
      <c r="G12" s="838"/>
      <c r="K12" s="867"/>
      <c r="L12" s="867"/>
      <c r="M12" s="867"/>
      <c r="N12" s="867"/>
    </row>
    <row r="13" spans="1:14" s="839" customFormat="1" ht="30" customHeight="1" x14ac:dyDescent="0.15">
      <c r="A13" s="844" t="s">
        <v>751</v>
      </c>
      <c r="B13" s="845" t="s">
        <v>666</v>
      </c>
      <c r="D13" s="856" t="s">
        <v>952</v>
      </c>
      <c r="F13" s="850"/>
      <c r="G13" s="1189"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IF(AND(F13&gt;=DATE('t1'!$L$1-1,1,1),F13&lt;=TODAY()),"'"&amp;DAY(F13)&amp;"/"&amp;MONTH(F13)&amp;"/"&amp;YEAR(F13),"")</f>
        <v/>
      </c>
    </row>
    <row r="14" spans="1:14" s="839" customFormat="1" ht="4.3499999999999996" customHeight="1" x14ac:dyDescent="0.15">
      <c r="A14" s="844"/>
      <c r="B14" s="848"/>
      <c r="D14" s="853"/>
      <c r="E14" s="841"/>
      <c r="F14" s="849"/>
      <c r="G14" s="875"/>
      <c r="I14" s="1179"/>
      <c r="J14" s="840"/>
    </row>
    <row r="15" spans="1:14" s="839" customFormat="1" ht="30" customHeight="1" x14ac:dyDescent="0.15">
      <c r="A15" s="844" t="s">
        <v>752</v>
      </c>
      <c r="B15" s="845" t="s">
        <v>666</v>
      </c>
      <c r="D15" s="856" t="s">
        <v>953</v>
      </c>
      <c r="F15" s="850"/>
      <c r="G15" s="1189"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IF(AND(F15&gt;=DATE('t1'!$L$1-1,1,1),F15&lt;=TODAY()),"'"&amp;DAY(F15)&amp;"/"&amp;MONTH(F15)&amp;"/"&amp;YEAR(F15),"")</f>
        <v/>
      </c>
    </row>
    <row r="16" spans="1:14" s="839" customFormat="1" ht="4.3499999999999996" customHeight="1" x14ac:dyDescent="0.15">
      <c r="A16" s="844"/>
      <c r="B16" s="845"/>
      <c r="D16" s="856"/>
      <c r="F16" s="1190"/>
      <c r="G16" s="875"/>
      <c r="K16" s="847"/>
      <c r="L16" s="847"/>
      <c r="M16" s="847"/>
      <c r="N16" s="847"/>
    </row>
    <row r="17" spans="1:14" s="839" customFormat="1" ht="30" customHeight="1" x14ac:dyDescent="0.15">
      <c r="A17" s="844" t="s">
        <v>753</v>
      </c>
      <c r="B17" s="845" t="s">
        <v>666</v>
      </c>
      <c r="D17" s="856" t="s">
        <v>954</v>
      </c>
      <c r="F17" s="850">
        <v>45649</v>
      </c>
      <c r="G17" s="1189"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IF(AND(F17&gt;=DATE('t1'!$L$1-1,1,1),F17&lt;=TODAY()),"'"&amp;DAY(F17)&amp;"/"&amp;MONTH(F17)&amp;"/"&amp;YEAR(F17),"")</f>
        <v>'23/12/2024</v>
      </c>
    </row>
    <row r="18" spans="1:14" s="839" customFormat="1" ht="4.3499999999999996" customHeight="1" x14ac:dyDescent="0.15">
      <c r="A18" s="844"/>
      <c r="B18" s="848"/>
      <c r="D18" s="841"/>
      <c r="E18" s="841"/>
      <c r="F18" s="849"/>
      <c r="G18" s="868"/>
      <c r="I18" s="1179"/>
      <c r="J18" s="840"/>
    </row>
    <row r="19" spans="1:14" s="839" customFormat="1" ht="30" customHeight="1" x14ac:dyDescent="0.15">
      <c r="A19" s="844" t="s">
        <v>667</v>
      </c>
      <c r="B19" s="845" t="s">
        <v>668</v>
      </c>
      <c r="C19" s="1180" t="s">
        <v>983</v>
      </c>
      <c r="D19" s="838" t="s">
        <v>669</v>
      </c>
      <c r="F19" s="851">
        <v>0</v>
      </c>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f>IF(ISNUMBER(F19),ROUND(F19,0),"")</f>
        <v>0</v>
      </c>
    </row>
    <row r="20" spans="1:14" s="839" customFormat="1" ht="4.3499999999999996" customHeight="1" x14ac:dyDescent="0.15">
      <c r="A20" s="852"/>
      <c r="B20" s="852"/>
      <c r="D20" s="841"/>
      <c r="E20" s="841"/>
      <c r="F20" s="843"/>
      <c r="G20" s="868"/>
    </row>
    <row r="21" spans="1:14" s="839" customFormat="1" ht="30" customHeight="1" x14ac:dyDescent="0.15">
      <c r="A21" s="1176" t="s">
        <v>670</v>
      </c>
      <c r="B21" s="1176"/>
      <c r="C21" s="1176"/>
      <c r="D21" s="1177" t="s">
        <v>825</v>
      </c>
      <c r="E21" s="1176"/>
      <c r="F21" s="1178"/>
      <c r="G21" s="868"/>
    </row>
    <row r="22" spans="1:14" s="839" customFormat="1" ht="4.3499999999999996" customHeight="1" x14ac:dyDescent="0.15">
      <c r="A22" s="841"/>
      <c r="B22" s="841"/>
      <c r="D22" s="841"/>
      <c r="E22" s="841"/>
      <c r="F22" s="843"/>
      <c r="G22" s="868"/>
    </row>
    <row r="23" spans="1:14" s="839" customFormat="1" ht="30" customHeight="1" x14ac:dyDescent="0.15">
      <c r="A23" s="854" t="s">
        <v>950</v>
      </c>
      <c r="B23" s="882" t="s">
        <v>668</v>
      </c>
      <c r="C23" s="1180" t="s">
        <v>983</v>
      </c>
      <c r="D23" s="856" t="s">
        <v>951</v>
      </c>
      <c r="E23" s="883"/>
      <c r="F23" s="885">
        <v>631398</v>
      </c>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f>IF(ISNUMBER(F23),ROUND(F23,0),"")</f>
        <v>631398</v>
      </c>
    </row>
    <row r="24" spans="1:14" s="839" customFormat="1" ht="3.75" customHeight="1" x14ac:dyDescent="0.15">
      <c r="A24" s="854"/>
      <c r="B24" s="854"/>
      <c r="D24" s="853"/>
      <c r="E24" s="841"/>
      <c r="F24" s="849"/>
      <c r="G24" s="868"/>
    </row>
    <row r="25" spans="1:14" s="916" customFormat="1" ht="30" customHeight="1" x14ac:dyDescent="0.15">
      <c r="A25" s="854" t="s">
        <v>1283</v>
      </c>
      <c r="B25" s="882" t="s">
        <v>668</v>
      </c>
      <c r="C25" s="1517"/>
      <c r="D25" s="856" t="s">
        <v>1284</v>
      </c>
      <c r="E25" s="883"/>
      <c r="F25" s="885">
        <v>0</v>
      </c>
      <c r="G25" s="869"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f>IF(ISNUMBER(F25),ROUND(F25,0),"")</f>
        <v>0</v>
      </c>
    </row>
    <row r="26" spans="1:14" s="916" customFormat="1" ht="4.3499999999999996" customHeight="1" x14ac:dyDescent="0.15">
      <c r="A26" s="1192"/>
      <c r="B26" s="1193"/>
      <c r="D26" s="1192"/>
      <c r="E26" s="918"/>
      <c r="F26" s="915"/>
      <c r="G26" s="919"/>
    </row>
    <row r="27" spans="1:14" s="839" customFormat="1" ht="30" customHeight="1" x14ac:dyDescent="0.15">
      <c r="A27" s="854" t="s">
        <v>1128</v>
      </c>
      <c r="B27" s="882" t="s">
        <v>668</v>
      </c>
      <c r="C27" s="900"/>
      <c r="D27" s="856" t="s">
        <v>1420</v>
      </c>
      <c r="E27" s="883"/>
      <c r="F27" s="885">
        <v>0</v>
      </c>
      <c r="G27" s="869" t="str">
        <f>IF(AND(ISNUMBER(F27),ISBLANK(D136),$N$8&gt;0),"Attenzione: compilare la domanda INF522 nella sezione INFORMAZIONI / CHIARIMENTI",IF(ISBLANK(F27),"",IF(ISNUMBER(F27),IF(F27-INT(F27)=0,"","  Errore ! Inserire un numero intero senza decimali"),"  Errore ! Inserire un numero intero senza decimali")))</f>
        <v>Attenzione: compilare la domanda INF522 nella sezione INFORMAZIONI / CHIARIMENTI</v>
      </c>
      <c r="H27" s="869"/>
      <c r="K27" s="847" t="str">
        <f>LEFT(A27,3)</f>
        <v>LEG</v>
      </c>
      <c r="L27" s="847" t="str">
        <f>RIGHT(A27,3)</f>
        <v>452</v>
      </c>
      <c r="M27" s="847" t="str">
        <f>B27</f>
        <v>INT</v>
      </c>
      <c r="N27" s="847">
        <f>IF(ISNUMBER(F27),ROUND(F27,0),"")</f>
        <v>0</v>
      </c>
    </row>
    <row r="28" spans="1:14" s="916" customFormat="1" ht="4.3499999999999996" customHeight="1" x14ac:dyDescent="0.15">
      <c r="A28" s="1192"/>
      <c r="B28" s="1193"/>
      <c r="D28" s="1192"/>
      <c r="E28" s="918"/>
      <c r="F28" s="915"/>
      <c r="G28" s="919"/>
    </row>
    <row r="29" spans="1:14" s="839" customFormat="1" ht="30" customHeight="1" x14ac:dyDescent="0.15">
      <c r="A29" s="854" t="s">
        <v>891</v>
      </c>
      <c r="B29" s="882" t="s">
        <v>668</v>
      </c>
      <c r="D29" s="856" t="s">
        <v>1060</v>
      </c>
      <c r="E29" s="883"/>
      <c r="F29" s="885">
        <v>140557</v>
      </c>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f>IF(ISNUMBER(F29),ROUND(F29,0),"")</f>
        <v>140557</v>
      </c>
    </row>
    <row r="30" spans="1:14" s="839" customFormat="1" ht="4.3499999999999996" customHeight="1" x14ac:dyDescent="0.15">
      <c r="A30" s="854"/>
      <c r="B30" s="854"/>
      <c r="D30" s="853"/>
      <c r="E30" s="841"/>
      <c r="F30" s="849"/>
      <c r="G30" s="868"/>
    </row>
    <row r="31" spans="1:14" s="839" customFormat="1" ht="30" customHeight="1" x14ac:dyDescent="0.15">
      <c r="A31" s="854" t="s">
        <v>837</v>
      </c>
      <c r="B31" s="882" t="s">
        <v>668</v>
      </c>
      <c r="D31" s="856" t="s">
        <v>838</v>
      </c>
      <c r="E31" s="883"/>
      <c r="F31" s="885">
        <v>90000</v>
      </c>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362</v>
      </c>
      <c r="M31" s="847" t="str">
        <f>B31</f>
        <v>INT</v>
      </c>
      <c r="N31" s="847">
        <f>IF(ISNUMBER(F31),ROUND(F31,0),"")</f>
        <v>90000</v>
      </c>
    </row>
    <row r="32" spans="1:14" s="839" customFormat="1" ht="4.3499999999999996" customHeight="1" x14ac:dyDescent="0.15">
      <c r="A32" s="854"/>
      <c r="B32" s="882"/>
      <c r="D32" s="856"/>
      <c r="E32" s="883"/>
      <c r="F32" s="1203"/>
      <c r="G32" s="869"/>
      <c r="K32" s="847"/>
      <c r="L32" s="847"/>
      <c r="M32" s="847"/>
      <c r="N32" s="847"/>
    </row>
    <row r="33" spans="1:14" s="839" customFormat="1" ht="30" customHeight="1" x14ac:dyDescent="0.15">
      <c r="A33" s="854" t="s">
        <v>839</v>
      </c>
      <c r="B33" s="882" t="s">
        <v>668</v>
      </c>
      <c r="D33" s="856" t="s">
        <v>840</v>
      </c>
      <c r="E33" s="883"/>
      <c r="F33" s="885">
        <v>0</v>
      </c>
      <c r="G33" s="869" t="str">
        <f>IF(AND(ISBLANK(F33),C33="x",$N$8&gt;0),"Attenzione: domanda a risposta obbligatoria",IF(ISBLANK(F33),"",IF(ISNUMBER(F33),IF(F33-INT(F33)=0,"","  Errore ! Inserire un numero intero senza decimali"),"  Errore ! Inserire un numero intero senza decimali")))</f>
        <v/>
      </c>
      <c r="K33" s="847" t="str">
        <f>LEFT(A33,3)</f>
        <v>LEG</v>
      </c>
      <c r="L33" s="847" t="str">
        <f>RIGHT(A33,3)</f>
        <v>364</v>
      </c>
      <c r="M33" s="847" t="str">
        <f>B33</f>
        <v>INT</v>
      </c>
      <c r="N33" s="847">
        <f>IF(ISNUMBER(F33),ROUND(F33,0),"")</f>
        <v>0</v>
      </c>
    </row>
    <row r="34" spans="1:14" s="839" customFormat="1" ht="4.3499999999999996" customHeight="1" x14ac:dyDescent="0.15">
      <c r="A34" s="854"/>
      <c r="B34" s="854"/>
      <c r="D34" s="853"/>
      <c r="E34" s="853"/>
      <c r="F34" s="884"/>
      <c r="G34" s="868"/>
    </row>
    <row r="35" spans="1:14" s="839" customFormat="1" ht="30" customHeight="1" x14ac:dyDescent="0.15">
      <c r="A35" s="854" t="s">
        <v>672</v>
      </c>
      <c r="B35" s="882" t="s">
        <v>668</v>
      </c>
      <c r="D35" s="856" t="s">
        <v>826</v>
      </c>
      <c r="F35" s="851">
        <v>0</v>
      </c>
      <c r="G35" s="869" t="str">
        <f>IF(AND(ISBLANK(F35),C35="x",$N$8&gt;0),"Attenzione: domanda a risposta obbligatoria",IF(ISBLANK(F35),"",IF(ISNUMBER(F35),IF(F35-INT(F35)=0,"","  Errore ! Inserire un numero intero senza decimali"),"  Errore ! Inserire un numero intero senza decimali")))</f>
        <v/>
      </c>
      <c r="K35" s="847" t="str">
        <f>LEFT(A35,3)</f>
        <v>LEG</v>
      </c>
      <c r="L35" s="847" t="str">
        <f>RIGHT(A35,3)</f>
        <v>265</v>
      </c>
      <c r="M35" s="847" t="str">
        <f>B35</f>
        <v>INT</v>
      </c>
      <c r="N35" s="847">
        <f>IF(ISNUMBER(F35),ROUND(F35,0),"")</f>
        <v>0</v>
      </c>
    </row>
    <row r="36" spans="1:14" s="839" customFormat="1" ht="4.3499999999999996" customHeight="1" x14ac:dyDescent="0.15">
      <c r="A36" s="852"/>
      <c r="B36" s="848"/>
      <c r="D36" s="841"/>
      <c r="E36" s="841"/>
      <c r="F36" s="843"/>
      <c r="G36" s="868"/>
      <c r="I36" s="1179"/>
      <c r="J36" s="840"/>
    </row>
    <row r="37" spans="1:14" s="839" customFormat="1" ht="30" customHeight="1" x14ac:dyDescent="0.15">
      <c r="A37" s="1176" t="s">
        <v>1285</v>
      </c>
      <c r="B37" s="1176"/>
      <c r="C37" s="1176"/>
      <c r="D37" s="1177" t="s">
        <v>1286</v>
      </c>
      <c r="E37" s="1427"/>
      <c r="F37" s="1178"/>
      <c r="G37" s="868"/>
    </row>
    <row r="38" spans="1:14" s="839" customFormat="1" ht="4.3499999999999996" customHeight="1" x14ac:dyDescent="0.15">
      <c r="A38" s="853"/>
      <c r="B38" s="853"/>
      <c r="C38" s="883"/>
      <c r="D38" s="853"/>
      <c r="E38" s="1428"/>
      <c r="F38" s="843"/>
      <c r="G38" s="868"/>
    </row>
    <row r="39" spans="1:14" s="839" customFormat="1" ht="30" customHeight="1" x14ac:dyDescent="0.15">
      <c r="A39" s="1213" t="s">
        <v>1294</v>
      </c>
      <c r="B39" s="882" t="s">
        <v>671</v>
      </c>
      <c r="C39" s="883"/>
      <c r="D39" s="856" t="s">
        <v>1295</v>
      </c>
      <c r="E39" s="1429"/>
      <c r="F39" s="1181"/>
      <c r="G39" s="1182" t="str">
        <f>IF(AND(ISBLANK(F39),C39="x",$N$8&gt;0),"Attenzione: domanda a risposta obbligatoria",IF(ISBLANK(F39),"",IF(ISNUMBER(F39),IF(F39-ROUND(F39,4)=0,"","  Errore ! Inserire una % con al massimo due valori decimali"),"  Errore ! Inserire una % con al massimo due valori decimali")))</f>
        <v/>
      </c>
      <c r="K39" s="847" t="str">
        <f>LEFT(A47,3)</f>
        <v>ORG</v>
      </c>
      <c r="L39" s="847" t="str">
        <f>RIGHT(A39,3)</f>
        <v>512</v>
      </c>
      <c r="M39" s="847" t="str">
        <f>B39</f>
        <v>PERC</v>
      </c>
      <c r="N39" s="847" t="str">
        <f>IF(ISNUMBER(F39),ROUND(F39,4)*100,"")</f>
        <v/>
      </c>
    </row>
    <row r="40" spans="1:14" s="839" customFormat="1" ht="4.3499999999999996" customHeight="1" x14ac:dyDescent="0.15">
      <c r="A40" s="854"/>
      <c r="B40" s="854"/>
      <c r="C40" s="883"/>
      <c r="D40" s="853"/>
      <c r="E40" s="1428"/>
      <c r="F40" s="849"/>
      <c r="G40" s="868"/>
    </row>
    <row r="41" spans="1:14" s="839" customFormat="1" ht="30" customHeight="1" x14ac:dyDescent="0.15">
      <c r="A41" s="1213" t="s">
        <v>1330</v>
      </c>
      <c r="B41" s="882" t="s">
        <v>671</v>
      </c>
      <c r="C41" s="883"/>
      <c r="D41" s="856" t="s">
        <v>1421</v>
      </c>
      <c r="E41" s="1429"/>
      <c r="F41" s="1181"/>
      <c r="G41" s="1182" t="str">
        <f>IF(AND(ISBLANK(F41),C41="x",$N$8&gt;0),"Attenzione: domanda a risposta obbligatoria",IF(ISBLANK(F41),"",IF(ISNUMBER(F41),IF(F41-ROUND(F41,4)=0,"","  Errore ! Inserire una % con al massimo due valori decimali"),"  Errore ! Inserire una % con al massimo due valori decimali")))</f>
        <v/>
      </c>
      <c r="K41" s="847" t="str">
        <f>LEFT(A49,3)</f>
        <v>ORG</v>
      </c>
      <c r="L41" s="847" t="str">
        <f>RIGHT(A41,3)</f>
        <v>514</v>
      </c>
      <c r="M41" s="847" t="str">
        <f>B41</f>
        <v>PERC</v>
      </c>
      <c r="N41" s="847" t="str">
        <f>IF(ISNUMBER(F41),ROUND(F41,4)*100,"")</f>
        <v/>
      </c>
    </row>
    <row r="42" spans="1:14" s="839" customFormat="1" ht="4.3499999999999996" customHeight="1" x14ac:dyDescent="0.15">
      <c r="A42" s="854"/>
      <c r="B42" s="854"/>
      <c r="C42" s="883"/>
      <c r="D42" s="853"/>
      <c r="E42" s="1428"/>
      <c r="F42" s="849"/>
      <c r="G42" s="868"/>
    </row>
    <row r="43" spans="1:14" s="839" customFormat="1" ht="30" customHeight="1" x14ac:dyDescent="0.15">
      <c r="A43" s="1213" t="s">
        <v>1287</v>
      </c>
      <c r="B43" s="882" t="s">
        <v>668</v>
      </c>
      <c r="C43" s="883"/>
      <c r="D43" s="856" t="s">
        <v>1329</v>
      </c>
      <c r="E43" s="1429"/>
      <c r="F43" s="851"/>
      <c r="G43" s="869" t="str">
        <f>IF(AND(ISBLANK(F43),C43="x",$N$8&gt;0),"Attenzione: domanda a risposta obbligatoria",IF(ISBLANK(F43),"",IF(ISNUMBER(F43),IF(F43-INT(F43)=0,"","  Errore ! Inserire un numero intero senza decimali"),"  Errore ! Inserire un numero intero senza decimali")))</f>
        <v/>
      </c>
      <c r="K43" s="847" t="str">
        <f>LEFT(A45,3)</f>
        <v>A33</v>
      </c>
      <c r="L43" s="847" t="str">
        <f>RIGHT(A43,3)</f>
        <v>511</v>
      </c>
      <c r="M43" s="847" t="str">
        <f>B43</f>
        <v>INT</v>
      </c>
      <c r="N43" s="847" t="str">
        <f>IF(ISNUMBER(F43),ROUND(F43,0),"")</f>
        <v/>
      </c>
    </row>
    <row r="44" spans="1:14" s="839" customFormat="1" ht="4.3499999999999996" customHeight="1" x14ac:dyDescent="0.15">
      <c r="A44" s="854"/>
      <c r="B44" s="854"/>
      <c r="C44" s="883"/>
      <c r="D44" s="853"/>
      <c r="E44" s="1428"/>
      <c r="F44" s="849"/>
      <c r="G44" s="868"/>
    </row>
    <row r="45" spans="1:14" s="839" customFormat="1" ht="30" customHeight="1" x14ac:dyDescent="0.15">
      <c r="A45" s="1213" t="s">
        <v>1296</v>
      </c>
      <c r="B45" s="882" t="s">
        <v>668</v>
      </c>
      <c r="C45" s="883"/>
      <c r="D45" s="856" t="s">
        <v>1328</v>
      </c>
      <c r="E45" s="1429"/>
      <c r="F45" s="851"/>
      <c r="G45" s="869" t="str">
        <f>IF(AND(ISBLANK(F45),C45="x",$N$8&gt;0),"Attenzione: domanda a risposta obbligatoria",IF(ISBLANK(F45),"",IF(ISNUMBER(F45),IF(F45-INT(F45)=0,"","  Errore ! Inserire un numero intero senza decimali"),"  Errore ! Inserire un numero intero senza decimali")))</f>
        <v/>
      </c>
      <c r="K45" s="847" t="str">
        <f>LEFT(A51,3)</f>
        <v>ORG</v>
      </c>
      <c r="L45" s="847" t="str">
        <f>RIGHT(A45,3)</f>
        <v>513</v>
      </c>
      <c r="M45" s="847" t="str">
        <f>B45</f>
        <v>INT</v>
      </c>
      <c r="N45" s="847" t="str">
        <f>IF(ISNUMBER(F45),ROUND(F45,0),"")</f>
        <v/>
      </c>
    </row>
    <row r="46" spans="1:14" s="839" customFormat="1" ht="4.3499999999999996" customHeight="1" x14ac:dyDescent="0.15">
      <c r="A46" s="1430"/>
      <c r="B46" s="1430"/>
      <c r="C46" s="1429"/>
      <c r="D46" s="1428"/>
      <c r="E46" s="1428"/>
      <c r="F46" s="849"/>
      <c r="G46" s="868"/>
    </row>
    <row r="47" spans="1:14" s="839" customFormat="1" ht="30" customHeight="1" x14ac:dyDescent="0.15">
      <c r="A47" s="1176" t="s">
        <v>673</v>
      </c>
      <c r="B47" s="1176"/>
      <c r="C47" s="1176"/>
      <c r="D47" s="1177" t="s">
        <v>674</v>
      </c>
      <c r="E47" s="1176"/>
      <c r="F47" s="1178"/>
      <c r="G47" s="868"/>
    </row>
    <row r="48" spans="1:14" s="839" customFormat="1" ht="4.3499999999999996" customHeight="1" x14ac:dyDescent="0.15">
      <c r="A48" s="841"/>
      <c r="B48" s="841"/>
      <c r="D48" s="841"/>
      <c r="E48" s="841"/>
      <c r="F48" s="843"/>
      <c r="G48" s="868"/>
    </row>
    <row r="49" spans="1:14" s="839" customFormat="1" ht="30" customHeight="1" x14ac:dyDescent="0.15">
      <c r="A49" s="1213" t="s">
        <v>1297</v>
      </c>
      <c r="B49" s="1214" t="s">
        <v>668</v>
      </c>
      <c r="C49" s="1524"/>
      <c r="D49" s="1216" t="s">
        <v>1422</v>
      </c>
      <c r="F49" s="851">
        <v>1</v>
      </c>
      <c r="G49" s="869" t="str">
        <f>IF(AND(ISBLANK(F49),C49="x",$N$8&gt;0),"Attenzione: domanda a risposta obbligatoria",IF(ISBLANK(F49),"",IF(ISNUMBER(F49),IF(F49-INT(F49)=0,"","  Errore ! Inserire un numero intero senza decimali"),"  Errore ! Inserire un numero intero senza decimali")))</f>
        <v/>
      </c>
      <c r="K49" s="847" t="str">
        <f>LEFT(A49,3)</f>
        <v>ORG</v>
      </c>
      <c r="L49" s="847" t="str">
        <f>RIGHT(A49,3)</f>
        <v>486</v>
      </c>
      <c r="M49" s="847" t="str">
        <f>B49</f>
        <v>INT</v>
      </c>
      <c r="N49" s="847">
        <f>IF(ISNUMBER(F49),ROUND(F49,0),"")</f>
        <v>1</v>
      </c>
    </row>
    <row r="50" spans="1:14" s="839" customFormat="1" ht="4.3499999999999996" customHeight="1" x14ac:dyDescent="0.15">
      <c r="A50" s="855"/>
      <c r="B50" s="855"/>
      <c r="C50" s="883"/>
      <c r="D50" s="853"/>
      <c r="E50" s="841"/>
      <c r="F50" s="849"/>
      <c r="G50" s="868"/>
    </row>
    <row r="51" spans="1:14" s="839" customFormat="1" ht="30" customHeight="1" x14ac:dyDescent="0.15">
      <c r="A51" s="854" t="s">
        <v>687</v>
      </c>
      <c r="B51" s="882" t="s">
        <v>668</v>
      </c>
      <c r="C51" s="883"/>
      <c r="D51" s="856" t="s">
        <v>1423</v>
      </c>
      <c r="F51" s="851">
        <v>15000</v>
      </c>
      <c r="G51" s="869" t="str">
        <f>IF(AND(ISBLANK(F51),C51="x",$N$8&gt;0),"Attenzione: domanda a risposta obbligatoria",IF(ISBLANK(F51),"",IF(ISNUMBER(F51),IF(F51-INT(F51)=0,"","  Errore ! Inserire un numero intero senza decimali"),"  Errore ! Inserire un numero intero senza decimali")))</f>
        <v/>
      </c>
      <c r="K51" s="847" t="str">
        <f>LEFT(A53,3)</f>
        <v>ORG</v>
      </c>
      <c r="L51" s="847" t="str">
        <f>RIGHT(A51,3)</f>
        <v>136</v>
      </c>
      <c r="M51" s="847" t="str">
        <f>B53</f>
        <v>INT</v>
      </c>
      <c r="N51" s="847">
        <f>IF(ISNUMBER(F51),ROUND(F51,0),"")</f>
        <v>15000</v>
      </c>
    </row>
    <row r="52" spans="1:14" s="839" customFormat="1" ht="4.3499999999999996" customHeight="1" x14ac:dyDescent="0.15">
      <c r="A52" s="854"/>
      <c r="B52" s="854"/>
      <c r="C52" s="883"/>
      <c r="D52" s="853"/>
      <c r="E52" s="841"/>
      <c r="F52" s="849"/>
      <c r="G52" s="868"/>
    </row>
    <row r="53" spans="1:14" s="839" customFormat="1" ht="30" customHeight="1" x14ac:dyDescent="0.15">
      <c r="A53" s="1213" t="s">
        <v>1298</v>
      </c>
      <c r="B53" s="882" t="s">
        <v>668</v>
      </c>
      <c r="C53" s="883"/>
      <c r="D53" s="856" t="s">
        <v>1424</v>
      </c>
      <c r="F53" s="851">
        <v>1</v>
      </c>
      <c r="G53" s="869" t="str">
        <f>IF(AND(ISBLANK(F53),C53="x",$N$8&gt;0),"Attenzione: domanda a risposta obbligatoria",IF(ISBLANK(F53),"",IF(ISNUMBER(F53),IF(F53-INT(F53)=0,"","  Errore ! Inserire un numero intero senza decimali"),"  Errore ! Inserire un numero intero senza decimali")))</f>
        <v/>
      </c>
      <c r="K53" s="847" t="str">
        <f>LEFT(A61,3)</f>
        <v>ORG</v>
      </c>
      <c r="L53" s="847" t="str">
        <f>RIGHT(A53,3)</f>
        <v>487</v>
      </c>
      <c r="M53" s="847" t="str">
        <f>B61</f>
        <v>INT</v>
      </c>
      <c r="N53" s="847">
        <f>IF(ISNUMBER(F53),ROUND(F53,0),"")</f>
        <v>1</v>
      </c>
    </row>
    <row r="54" spans="1:14" s="839" customFormat="1" ht="4.3499999999999996" customHeight="1" x14ac:dyDescent="0.15">
      <c r="A54" s="854"/>
      <c r="B54" s="854"/>
      <c r="C54" s="883"/>
      <c r="D54" s="853"/>
      <c r="E54" s="841"/>
      <c r="F54" s="849"/>
      <c r="G54" s="868"/>
    </row>
    <row r="55" spans="1:14" s="839" customFormat="1" ht="30" customHeight="1" x14ac:dyDescent="0.15">
      <c r="A55" s="854" t="s">
        <v>688</v>
      </c>
      <c r="B55" s="882" t="s">
        <v>668</v>
      </c>
      <c r="C55" s="883"/>
      <c r="D55" s="856" t="s">
        <v>1425</v>
      </c>
      <c r="F55" s="851">
        <v>7800</v>
      </c>
      <c r="G55" s="869" t="str">
        <f>IF(AND(ISBLANK(F55),C55="x",$N$8&gt;0),"Attenzione: domanda a risposta obbligatoria",IF(ISBLANK(F55),"",IF(ISNUMBER(F55),IF(F55-INT(F55)=0,"","  Errore ! Inserire un numero intero senza decimali"),"  Errore ! Inserire un numero intero senza decimali")))</f>
        <v/>
      </c>
      <c r="K55" s="847" t="str">
        <f>LEFT(A57,3)</f>
        <v>ORG</v>
      </c>
      <c r="L55" s="847" t="str">
        <f>RIGHT(A55,3)</f>
        <v>179</v>
      </c>
      <c r="M55" s="847" t="str">
        <f>B57</f>
        <v>INT</v>
      </c>
      <c r="N55" s="847">
        <f>IF(ISNUMBER(F55),ROUND(F55,0),"")</f>
        <v>7800</v>
      </c>
    </row>
    <row r="56" spans="1:14" s="839" customFormat="1" ht="4.3499999999999996" customHeight="1" x14ac:dyDescent="0.15">
      <c r="A56" s="854"/>
      <c r="B56" s="854"/>
      <c r="C56" s="883"/>
      <c r="D56" s="853"/>
      <c r="E56" s="841"/>
      <c r="F56" s="849"/>
      <c r="G56" s="868"/>
    </row>
    <row r="57" spans="1:14" s="839" customFormat="1" ht="30" customHeight="1" x14ac:dyDescent="0.15">
      <c r="A57" s="1213" t="s">
        <v>1299</v>
      </c>
      <c r="B57" s="882" t="s">
        <v>668</v>
      </c>
      <c r="C57" s="883"/>
      <c r="D57" s="856" t="s">
        <v>1426</v>
      </c>
      <c r="F57" s="851">
        <v>12</v>
      </c>
      <c r="G57" s="869" t="str">
        <f>IF(AND(ISBLANK(F57),C57="x",$N$8&gt;0),"Attenzione: domanda a risposta obbligatoria",IF(ISBLANK(F57),"",IF(ISNUMBER(F57),IF(F57-INT(F57)=0,"","  Errore ! Inserire un numero intero senza decimali"),"  Errore ! Inserire un numero intero senza decimali")))</f>
        <v/>
      </c>
      <c r="K57" s="847" t="str">
        <f>LEFT(A51,3)</f>
        <v>ORG</v>
      </c>
      <c r="L57" s="847" t="str">
        <f>RIGHT(A57,3)</f>
        <v>488</v>
      </c>
      <c r="M57" s="847" t="str">
        <f>B51</f>
        <v>INT</v>
      </c>
      <c r="N57" s="847">
        <f>IF(ISNUMBER(F57),ROUND(F57,0),"")</f>
        <v>12</v>
      </c>
    </row>
    <row r="58" spans="1:14" s="839" customFormat="1" ht="4.3499999999999996" customHeight="1" x14ac:dyDescent="0.15">
      <c r="A58" s="854"/>
      <c r="B58" s="854"/>
      <c r="C58" s="883"/>
      <c r="D58" s="853"/>
      <c r="E58" s="841"/>
      <c r="F58" s="849"/>
      <c r="G58" s="868"/>
    </row>
    <row r="59" spans="1:14" s="839" customFormat="1" ht="30" customHeight="1" x14ac:dyDescent="0.15">
      <c r="A59" s="854" t="s">
        <v>689</v>
      </c>
      <c r="B59" s="882" t="s">
        <v>668</v>
      </c>
      <c r="C59" s="883"/>
      <c r="D59" s="856" t="s">
        <v>1427</v>
      </c>
      <c r="F59" s="851">
        <v>10400</v>
      </c>
      <c r="G59" s="869" t="str">
        <f>IF(AND(ISBLANK(F59),C59="x",$N$8&gt;0),"Attenzione: domanda a risposta obbligatoria",IF(ISBLANK(F59),"",IF(ISNUMBER(F59),IF(F59-INT(F59)=0,"","  Errore ! Inserire un numero intero senza decimali"),"  Errore ! Inserire un numero intero senza decimali")))</f>
        <v/>
      </c>
      <c r="K59" s="847" t="str">
        <f>LEFT(A55,3)</f>
        <v>ORG</v>
      </c>
      <c r="L59" s="847" t="str">
        <f>RIGHT(A59,3)</f>
        <v>161</v>
      </c>
      <c r="M59" s="847" t="str">
        <f>B55</f>
        <v>INT</v>
      </c>
      <c r="N59" s="847">
        <f>IF(ISNUMBER(F59),ROUND(F59,0),"")</f>
        <v>10400</v>
      </c>
    </row>
    <row r="60" spans="1:14" s="839" customFormat="1" ht="4.3499999999999996" customHeight="1" x14ac:dyDescent="0.15">
      <c r="A60" s="854"/>
      <c r="B60" s="854"/>
      <c r="C60" s="883"/>
      <c r="D60" s="853"/>
      <c r="E60" s="841"/>
      <c r="F60" s="849"/>
      <c r="G60" s="868"/>
    </row>
    <row r="61" spans="1:14" s="839" customFormat="1" ht="30" customHeight="1" x14ac:dyDescent="0.15">
      <c r="A61" s="1213" t="s">
        <v>1300</v>
      </c>
      <c r="B61" s="882" t="s">
        <v>668</v>
      </c>
      <c r="C61" s="883"/>
      <c r="D61" s="856" t="s">
        <v>1301</v>
      </c>
      <c r="F61" s="851">
        <v>0</v>
      </c>
      <c r="G61" s="869" t="str">
        <f>IF(AND(ISBLANK(F61),C61="x",$N$8&gt;0),"Attenzione: domanda a risposta obbligatoria",IF(ISBLANK(F61),"",IF(ISNUMBER(F61),IF(F61-INT(F61)=0,"","  Errore ! Inserire un numero intero senza decimali"),"  Errore ! Inserire un numero intero senza decimali")))</f>
        <v/>
      </c>
      <c r="K61" s="847" t="str">
        <f>LEFT(A59,3)</f>
        <v>ORG</v>
      </c>
      <c r="L61" s="847" t="str">
        <f>RIGHT(A61,3)</f>
        <v>489</v>
      </c>
      <c r="M61" s="847" t="str">
        <f>B59</f>
        <v>INT</v>
      </c>
      <c r="N61" s="847">
        <f>IF(ISNUMBER(F61),ROUND(F61,0),"")</f>
        <v>0</v>
      </c>
    </row>
    <row r="62" spans="1:14" s="839" customFormat="1" ht="4.3499999999999996" customHeight="1" x14ac:dyDescent="0.15">
      <c r="A62" s="854"/>
      <c r="B62" s="854"/>
      <c r="C62" s="883"/>
      <c r="D62" s="853"/>
      <c r="E62" s="841"/>
      <c r="F62" s="849"/>
      <c r="G62" s="868"/>
    </row>
    <row r="63" spans="1:14" s="839" customFormat="1" ht="30" customHeight="1" x14ac:dyDescent="0.15">
      <c r="A63" s="1213" t="s">
        <v>1302</v>
      </c>
      <c r="B63" s="882" t="s">
        <v>668</v>
      </c>
      <c r="C63" s="883"/>
      <c r="D63" s="856" t="s">
        <v>1428</v>
      </c>
      <c r="F63" s="851">
        <v>0</v>
      </c>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490</v>
      </c>
      <c r="M63" s="847" t="str">
        <f>B63</f>
        <v>INT</v>
      </c>
      <c r="N63" s="847">
        <f>IF(ISNUMBER(F63),ROUND(F63,0),"")</f>
        <v>0</v>
      </c>
    </row>
    <row r="64" spans="1:14" s="839" customFormat="1" ht="4.3499999999999996" customHeight="1" x14ac:dyDescent="0.15">
      <c r="A64" s="854"/>
      <c r="B64" s="854"/>
      <c r="C64" s="883"/>
      <c r="D64" s="853"/>
      <c r="E64" s="841"/>
      <c r="F64" s="849"/>
      <c r="G64" s="868"/>
    </row>
    <row r="65" spans="1:14" s="839" customFormat="1" ht="30" customHeight="1" x14ac:dyDescent="0.15">
      <c r="A65" s="854" t="s">
        <v>841</v>
      </c>
      <c r="B65" s="882" t="s">
        <v>668</v>
      </c>
      <c r="C65" s="883"/>
      <c r="D65" s="856" t="s">
        <v>1429</v>
      </c>
      <c r="E65" s="883"/>
      <c r="F65" s="885">
        <v>10</v>
      </c>
      <c r="G65" s="869" t="str">
        <f>IF(AND(ISBLANK(F65),C65="x",$N$8&gt;0),"Attenzione: domanda a risposta obbligatoria",IF(ISBLANK(F65),"",IF(ISNUMBER(F65),IF(F65-INT(F65)=0,"","  Errore ! Inserire un numero intero senza decimali"),"  Errore ! Inserire un numero intero senza decimali")))</f>
        <v/>
      </c>
      <c r="K65" s="847" t="str">
        <f>LEFT(A65,3)</f>
        <v>ORG</v>
      </c>
      <c r="L65" s="847" t="str">
        <f>RIGHT(A65,3)</f>
        <v>366</v>
      </c>
      <c r="M65" s="847" t="str">
        <f>B65</f>
        <v>INT</v>
      </c>
      <c r="N65" s="847">
        <f>IF(ISNUMBER(F65),ROUND(F65,0),"")</f>
        <v>10</v>
      </c>
    </row>
    <row r="66" spans="1:14" s="839" customFormat="1" ht="4.3499999999999996" customHeight="1" x14ac:dyDescent="0.15">
      <c r="A66" s="844"/>
      <c r="B66" s="844"/>
      <c r="D66" s="841"/>
      <c r="E66" s="841"/>
      <c r="F66" s="849"/>
      <c r="G66" s="868"/>
    </row>
    <row r="67" spans="1:14" s="839" customFormat="1" ht="30" customHeight="1" x14ac:dyDescent="0.15">
      <c r="A67" s="1176" t="s">
        <v>708</v>
      </c>
      <c r="B67" s="1176"/>
      <c r="C67" s="1176"/>
      <c r="D67" s="1177" t="s">
        <v>1303</v>
      </c>
      <c r="E67" s="1176"/>
      <c r="F67" s="1178"/>
      <c r="G67" s="869"/>
    </row>
    <row r="68" spans="1:14" s="839" customFormat="1" ht="4.3499999999999996" customHeight="1" x14ac:dyDescent="0.15">
      <c r="A68" s="841"/>
      <c r="B68" s="841"/>
      <c r="D68" s="841"/>
      <c r="E68" s="841"/>
      <c r="F68" s="843"/>
      <c r="G68" s="868"/>
    </row>
    <row r="69" spans="1:14" s="839" customFormat="1" ht="30" customHeight="1" x14ac:dyDescent="0.15">
      <c r="A69" s="854" t="s">
        <v>1304</v>
      </c>
      <c r="B69" s="882" t="s">
        <v>668</v>
      </c>
      <c r="C69" s="883"/>
      <c r="D69" s="856" t="s">
        <v>1305</v>
      </c>
      <c r="F69" s="851">
        <v>2</v>
      </c>
      <c r="G69" s="869" t="str">
        <f>IF(AND(ISBLANK(F69),C69="x",$N$8&gt;0),"Attenzione: domanda a risposta obbligatoria",IF(ISBLANK(F69),"",IF(ISNUMBER(F69),IF(F69-INT(F69)=0,"","  Errore ! Inserire un numero intero senza decimali"),"  Errore ! Inserire un numero intero senza decimali")))</f>
        <v/>
      </c>
      <c r="K69" s="847" t="str">
        <f>LEFT(A69,3)</f>
        <v>PEO</v>
      </c>
      <c r="L69" s="847" t="str">
        <f>RIGHT(A69,3)</f>
        <v>484</v>
      </c>
      <c r="M69" s="847" t="str">
        <f>B69</f>
        <v>INT</v>
      </c>
      <c r="N69" s="847">
        <f>IF(ISNUMBER(F69),ROUND(F69,0),"")</f>
        <v>2</v>
      </c>
    </row>
    <row r="70" spans="1:14" s="839" customFormat="1" ht="4.3499999999999996" customHeight="1" x14ac:dyDescent="0.15">
      <c r="A70" s="854"/>
      <c r="B70" s="854"/>
      <c r="C70" s="883"/>
      <c r="D70" s="853"/>
      <c r="E70" s="841"/>
      <c r="F70" s="849"/>
      <c r="G70" s="868"/>
    </row>
    <row r="71" spans="1:14" s="839" customFormat="1" ht="30" customHeight="1" x14ac:dyDescent="0.15">
      <c r="A71" s="854" t="s">
        <v>1306</v>
      </c>
      <c r="B71" s="882" t="s">
        <v>668</v>
      </c>
      <c r="C71" s="883"/>
      <c r="D71" s="1405" t="s">
        <v>1307</v>
      </c>
      <c r="F71" s="851"/>
      <c r="G71" s="869" t="str">
        <f>IF(AND(ISBLANK(F71),C71="x",$N$8&gt;0),"Attenzione: domanda a risposta obbligatoria",IF(ISBLANK(F71),"",IF(ISNUMBER(F71),IF(F71-INT(F71)=0,"","  Errore ! Inserire un numero intero senza decimali"),"  Errore ! Inserire un numero intero senza decimali")))</f>
        <v/>
      </c>
      <c r="K71" s="847" t="str">
        <f>LEFT(A71,3)</f>
        <v>PEO</v>
      </c>
      <c r="L71" s="847" t="str">
        <f>RIGHT(A71,3)</f>
        <v>483</v>
      </c>
      <c r="M71" s="847" t="str">
        <f>B71</f>
        <v>INT</v>
      </c>
      <c r="N71" s="847" t="str">
        <f>IF(ISNUMBER(F71),ROUND(F71,0),"")</f>
        <v/>
      </c>
    </row>
    <row r="72" spans="1:14" s="839" customFormat="1" ht="4.3499999999999996" customHeight="1" x14ac:dyDescent="0.15">
      <c r="A72" s="844"/>
      <c r="B72" s="844"/>
      <c r="D72" s="841"/>
      <c r="E72" s="841"/>
      <c r="F72" s="849"/>
      <c r="G72" s="868"/>
    </row>
    <row r="73" spans="1:14" s="839" customFormat="1" ht="30" customHeight="1" x14ac:dyDescent="0.15">
      <c r="A73" s="844" t="s">
        <v>709</v>
      </c>
      <c r="B73" s="845" t="s">
        <v>668</v>
      </c>
      <c r="D73" s="1405" t="s">
        <v>1308</v>
      </c>
      <c r="F73" s="851"/>
      <c r="G73" s="869" t="str">
        <f>IF(AND(ISBLANK(F73),C73="x",$N$8&gt;0),"Attenzione: domanda a risposta obbligatoria",IF(ISBLANK(F73),"",IF(ISNUMBER(F73),IF(F73-INT(F73)=0,"","  Errore ! Inserire un numero intero senza decimali"),"  Errore ! Inserire un numero intero senza decimali")))</f>
        <v/>
      </c>
      <c r="K73" s="847" t="str">
        <f>LEFT(A73,3)</f>
        <v>PEO</v>
      </c>
      <c r="L73" s="847" t="str">
        <f>RIGHT(A73,3)</f>
        <v>188</v>
      </c>
      <c r="M73" s="847" t="str">
        <f>B73</f>
        <v>INT</v>
      </c>
      <c r="N73" s="847" t="str">
        <f>IF(ISNUMBER(F73),ROUND(F73,0),"")</f>
        <v/>
      </c>
    </row>
    <row r="74" spans="1:14" s="839" customFormat="1" ht="4.3499999999999996" customHeight="1" x14ac:dyDescent="0.15">
      <c r="A74" s="844"/>
      <c r="B74" s="844"/>
      <c r="D74" s="841"/>
      <c r="E74" s="841"/>
      <c r="F74" s="849"/>
      <c r="G74" s="868"/>
    </row>
    <row r="75" spans="1:14" s="839" customFormat="1" ht="33" x14ac:dyDescent="0.15">
      <c r="A75" s="844" t="s">
        <v>1149</v>
      </c>
      <c r="B75" s="845" t="s">
        <v>665</v>
      </c>
      <c r="D75" s="1394" t="s">
        <v>1430</v>
      </c>
      <c r="F75" s="846" t="s">
        <v>1470</v>
      </c>
      <c r="G75" s="869" t="str">
        <f>IF(AND(ISBLANK(F75),C75="x",$N$8&gt;0),"Attenzione: domanda a risposta obbligatoria",IF(ISBLANK(F75),"",IF(AND(LEN(F75)=1,OR(UPPER(F75)="N",UPPER(F75)="S")),"",IF(ISBLANK(F75),"","  Errore ! Inserire S o N"))))</f>
        <v/>
      </c>
      <c r="K75" s="847" t="str">
        <f>LEFT(A75,3)</f>
        <v>PEO</v>
      </c>
      <c r="L75" s="847" t="str">
        <f>RIGHT(A75,3)</f>
        <v>119</v>
      </c>
      <c r="M75" s="847" t="str">
        <f>B75</f>
        <v>FLAG</v>
      </c>
      <c r="N75" s="847" t="str">
        <f>IF(AND(LEN(F75)=1,OR(UPPER(F75)="N",UPPER(F75)="S")),UPPER(F75),"")</f>
        <v>S</v>
      </c>
    </row>
    <row r="76" spans="1:14" s="839" customFormat="1" ht="4.3499999999999996" customHeight="1" x14ac:dyDescent="0.15">
      <c r="A76" s="844"/>
      <c r="B76" s="844"/>
      <c r="D76" s="841"/>
      <c r="E76" s="841"/>
      <c r="F76" s="849"/>
      <c r="G76" s="868"/>
    </row>
    <row r="77" spans="1:14" s="900" customFormat="1" ht="30" customHeight="1" x14ac:dyDescent="0.15">
      <c r="A77" s="1301" t="s">
        <v>1148</v>
      </c>
      <c r="B77" s="1302" t="s">
        <v>665</v>
      </c>
      <c r="C77" s="1303"/>
      <c r="D77" s="1216" t="s">
        <v>1309</v>
      </c>
      <c r="F77" s="901" t="s">
        <v>1470</v>
      </c>
      <c r="G77" s="869" t="str">
        <f>IF(AND(ISBLANK(F77),C77="x",$N$8&gt;0),"Attenzione: domanda a risposta obbligatoria",IF(ISBLANK(F77),"",IF(AND(LEN(F77)=1,OR(UPPER(F77)="N",UPPER(F77)="S")),"",IF(ISBLANK(F77),"","  Errore ! Inserire S o N"))))</f>
        <v/>
      </c>
      <c r="K77" s="899" t="str">
        <f>LEFT(A77,3)</f>
        <v>PEO</v>
      </c>
      <c r="L77" s="899" t="str">
        <f>RIGHT(A77,3)</f>
        <v>473</v>
      </c>
      <c r="M77" s="899" t="str">
        <f>B77</f>
        <v>FLAG</v>
      </c>
      <c r="N77" s="1204" t="str">
        <f>IF(AND(LEN(F77)=1,OR(UPPER(F77)="N",UPPER(F77)="S")),UPPER(F77),"")</f>
        <v>S</v>
      </c>
    </row>
    <row r="78" spans="1:14" s="839" customFormat="1" ht="4.3499999999999996" customHeight="1" x14ac:dyDescent="0.15">
      <c r="A78" s="844"/>
      <c r="B78" s="844"/>
      <c r="D78" s="841"/>
      <c r="E78" s="841"/>
      <c r="F78" s="849"/>
      <c r="G78" s="868"/>
    </row>
    <row r="79" spans="1:14" s="839" customFormat="1" ht="30" customHeight="1" x14ac:dyDescent="0.15">
      <c r="A79" s="844" t="s">
        <v>710</v>
      </c>
      <c r="B79" s="845" t="s">
        <v>668</v>
      </c>
      <c r="D79" s="1405" t="s">
        <v>1310</v>
      </c>
      <c r="F79" s="851">
        <v>15500</v>
      </c>
      <c r="G79" s="869" t="str">
        <f>IF(AND(ISBLANK(F79),C79="x",$N$8&gt;0),"Attenzione: domanda a risposta obbligatoria",IF(ISBLANK(F79),"",IF(ISNUMBER(F79),IF(F79-INT(F79)=0,"","  Errore ! Inserire un numero intero senza decimali"),"  Errore ! Inserire un numero intero senza decimali")))</f>
        <v/>
      </c>
      <c r="K79" s="847" t="str">
        <f>LEFT(A79,3)</f>
        <v>PEO</v>
      </c>
      <c r="L79" s="847" t="str">
        <f>RIGHT(A79,3)</f>
        <v>133</v>
      </c>
      <c r="M79" s="847" t="str">
        <f>B79</f>
        <v>INT</v>
      </c>
      <c r="N79" s="847">
        <f>IF(ISNUMBER(F79),ROUND(F79,0),"")</f>
        <v>15500</v>
      </c>
    </row>
    <row r="80" spans="1:14" s="839" customFormat="1" ht="4.3499999999999996" customHeight="1" x14ac:dyDescent="0.15">
      <c r="A80" s="852"/>
      <c r="B80" s="852"/>
      <c r="D80" s="841"/>
      <c r="E80" s="841"/>
      <c r="F80" s="843"/>
      <c r="G80" s="868"/>
    </row>
    <row r="81" spans="1:14" s="839" customFormat="1" ht="30" customHeight="1" x14ac:dyDescent="0.15">
      <c r="A81" s="1176" t="s">
        <v>691</v>
      </c>
      <c r="B81" s="1176"/>
      <c r="C81" s="1176"/>
      <c r="D81" s="1177" t="s">
        <v>832</v>
      </c>
      <c r="E81" s="1176"/>
      <c r="F81" s="1178"/>
      <c r="G81" s="869"/>
    </row>
    <row r="82" spans="1:14" s="839" customFormat="1" ht="4.3499999999999996" customHeight="1" x14ac:dyDescent="0.15">
      <c r="A82" s="841"/>
      <c r="B82" s="841"/>
      <c r="D82" s="841"/>
      <c r="E82" s="841"/>
      <c r="F82" s="843"/>
      <c r="G82" s="868"/>
    </row>
    <row r="83" spans="1:14" s="839" customFormat="1" ht="30" customHeight="1" x14ac:dyDescent="0.15">
      <c r="A83" s="1213" t="s">
        <v>1311</v>
      </c>
      <c r="B83" s="1214" t="s">
        <v>665</v>
      </c>
      <c r="C83" s="1524"/>
      <c r="D83" s="1216" t="s">
        <v>1312</v>
      </c>
      <c r="F83" s="846" t="s">
        <v>1470</v>
      </c>
      <c r="G83" s="869" t="str">
        <f>IF(AND(ISBLANK(F83),C83="x",$N$8&gt;0),"Attenzione: domanda a risposta obbligatoria",IF(ISBLANK(F83),"",IF(AND(LEN(F83)=1,OR(UPPER(F83)="N",UPPER(F83)="S")),"",IF(ISBLANK(F83),"","  Errore ! Inserire S o N"))))</f>
        <v/>
      </c>
      <c r="K83" s="847" t="str">
        <f>LEFT(A83,3)</f>
        <v>PRD</v>
      </c>
      <c r="L83" s="847" t="str">
        <f>RIGHT(A83,3)</f>
        <v>396</v>
      </c>
      <c r="M83" s="847" t="str">
        <f>B83</f>
        <v>FLAG</v>
      </c>
      <c r="N83" s="847" t="str">
        <f>IF(AND(LEN(F83)=1,OR(UPPER(F83)="N",UPPER(F83)="S")),UPPER(F83),"")</f>
        <v>S</v>
      </c>
    </row>
    <row r="84" spans="1:14" s="839" customFormat="1" ht="4.3499999999999996" customHeight="1" x14ac:dyDescent="0.15">
      <c r="A84" s="854"/>
      <c r="B84" s="854"/>
      <c r="C84" s="883"/>
      <c r="D84" s="853"/>
      <c r="E84" s="841"/>
      <c r="F84" s="849"/>
      <c r="G84" s="868"/>
    </row>
    <row r="85" spans="1:14" s="839" customFormat="1" ht="30" customHeight="1" x14ac:dyDescent="0.15">
      <c r="A85" s="854" t="s">
        <v>1132</v>
      </c>
      <c r="B85" s="882" t="s">
        <v>665</v>
      </c>
      <c r="C85" s="883"/>
      <c r="D85" s="856" t="s">
        <v>1133</v>
      </c>
      <c r="F85" s="846" t="s">
        <v>1470</v>
      </c>
      <c r="G85" s="869" t="str">
        <f>IF(AND(ISBLANK(F85),C85="x",$N$8&gt;0),"Attenzione: domanda a risposta obbligatoria",IF(ISBLANK(F85),"",IF(AND(LEN(F85)=1,OR(UPPER(F85)="N",UPPER(F85)="S")),"",IF(ISBLANK(F85),"","  Errore ! Inserire S o N"))))</f>
        <v/>
      </c>
      <c r="K85" s="847" t="str">
        <f>LEFT(A85,3)</f>
        <v>PRD</v>
      </c>
      <c r="L85" s="847" t="str">
        <f>RIGHT(A85,3)</f>
        <v>455</v>
      </c>
      <c r="M85" s="847" t="str">
        <f>B85</f>
        <v>FLAG</v>
      </c>
      <c r="N85" s="847" t="str">
        <f>IF(AND(LEN(F85)=1,OR(UPPER(F85)="N",UPPER(F85)="S")),UPPER(F85),"")</f>
        <v>S</v>
      </c>
    </row>
    <row r="86" spans="1:14" s="839" customFormat="1" ht="4.3499999999999996" customHeight="1" x14ac:dyDescent="0.15">
      <c r="A86" s="854"/>
      <c r="B86" s="854"/>
      <c r="C86" s="883"/>
      <c r="D86" s="853"/>
      <c r="E86" s="841"/>
      <c r="F86" s="849"/>
      <c r="G86" s="868"/>
    </row>
    <row r="87" spans="1:14" s="839" customFormat="1" ht="30" customHeight="1" x14ac:dyDescent="0.15">
      <c r="A87" s="854" t="s">
        <v>1134</v>
      </c>
      <c r="B87" s="882" t="s">
        <v>668</v>
      </c>
      <c r="C87" s="883"/>
      <c r="D87" s="1394" t="s">
        <v>1313</v>
      </c>
      <c r="F87" s="851">
        <v>3</v>
      </c>
      <c r="G87" s="869" t="str">
        <f>IF(AND(ISBLANK(F87),C87="x",$N$8&gt;0),"Attenzione: domanda a risposta obbligatoria",IF(ISBLANK(F87),"",IF(ISNUMBER(F87),IF(F87-INT(F87)=0,"","  Errore ! Inserire un numero intero senza decimali"),"  Errore ! Inserire un numero intero senza decimali")))</f>
        <v/>
      </c>
      <c r="K87" s="847" t="str">
        <f>LEFT(A87,3)</f>
        <v>PRD</v>
      </c>
      <c r="L87" s="847" t="str">
        <f>RIGHT(A87,3)</f>
        <v>456</v>
      </c>
      <c r="M87" s="847" t="str">
        <f>B87</f>
        <v>INT</v>
      </c>
      <c r="N87" s="847">
        <f>IF(ISNUMBER(F87),ROUND(F87,0),"")</f>
        <v>3</v>
      </c>
    </row>
    <row r="88" spans="1:14" s="839" customFormat="1" ht="4.3499999999999996" customHeight="1" x14ac:dyDescent="0.15">
      <c r="A88" s="854"/>
      <c r="B88" s="854"/>
      <c r="C88" s="883"/>
      <c r="D88" s="853"/>
      <c r="E88" s="841"/>
      <c r="F88" s="849"/>
      <c r="G88" s="868"/>
    </row>
    <row r="89" spans="1:14" s="839" customFormat="1" ht="30" customHeight="1" x14ac:dyDescent="0.15">
      <c r="A89" s="854" t="s">
        <v>1135</v>
      </c>
      <c r="B89" s="882" t="s">
        <v>668</v>
      </c>
      <c r="C89" s="883"/>
      <c r="D89" s="1394" t="s">
        <v>1314</v>
      </c>
      <c r="F89" s="851">
        <v>754</v>
      </c>
      <c r="G89" s="869" t="str">
        <f>IF(AND(ISBLANK(F89),C89="x",$N$8&gt;0),"Attenzione: domanda a risposta obbligatoria",IF(ISBLANK(F89),"",IF(ISNUMBER(F89),IF(F89-INT(F89)=0,"","  Errore ! Inserire un numero intero senza decimali"),"  Errore ! Inserire un numero intero senza decimali")))</f>
        <v/>
      </c>
      <c r="K89" s="847" t="str">
        <f>LEFT(A89,3)</f>
        <v>PRD</v>
      </c>
      <c r="L89" s="847" t="str">
        <f>RIGHT(A89,3)</f>
        <v>457</v>
      </c>
      <c r="M89" s="847" t="str">
        <f>B89</f>
        <v>INT</v>
      </c>
      <c r="N89" s="847">
        <f>IF(ISNUMBER(F89),ROUND(F89,0),"")</f>
        <v>754</v>
      </c>
    </row>
    <row r="90" spans="1:14" s="839" customFormat="1" ht="4.3499999999999996" customHeight="1" x14ac:dyDescent="0.15">
      <c r="A90" s="854"/>
      <c r="B90" s="854"/>
      <c r="C90" s="883"/>
      <c r="D90" s="853"/>
      <c r="E90" s="841"/>
      <c r="F90" s="849"/>
      <c r="G90" s="868"/>
    </row>
    <row r="91" spans="1:14" s="839" customFormat="1" ht="30" customHeight="1" x14ac:dyDescent="0.15">
      <c r="A91" s="854" t="s">
        <v>1409</v>
      </c>
      <c r="B91" s="882" t="s">
        <v>665</v>
      </c>
      <c r="C91" s="883"/>
      <c r="D91" s="856" t="s">
        <v>1442</v>
      </c>
      <c r="F91" s="846" t="s">
        <v>1470</v>
      </c>
      <c r="G91" s="869" t="str">
        <f>IF(AND(ISBLANK(F91),C91="x",$N$8&gt;0),"Attenzione: domanda a risposta obbligatoria",IF(ISBLANK(F91),"",IF(AND(LEN(F91)=1,OR(UPPER(F91)="N",UPPER(F91)="S")),"",IF(ISBLANK(F91),"","  Errore ! Inserire S o N"))))</f>
        <v/>
      </c>
      <c r="K91" s="847" t="str">
        <f>LEFT(A91,3)</f>
        <v>PRD</v>
      </c>
      <c r="L91" s="847" t="str">
        <f>RIGHT(A91,3)</f>
        <v>541</v>
      </c>
      <c r="M91" s="847" t="str">
        <f>B91</f>
        <v>FLAG</v>
      </c>
      <c r="N91" s="847" t="str">
        <f>IF(AND(LEN(F91)=1,OR(UPPER(F91)="N",UPPER(F91)="S")),UPPER(F91),"")</f>
        <v>S</v>
      </c>
    </row>
    <row r="92" spans="1:14" s="839" customFormat="1" ht="4.3499999999999996" customHeight="1" x14ac:dyDescent="0.15">
      <c r="A92" s="854"/>
      <c r="B92" s="854"/>
      <c r="C92" s="883"/>
      <c r="D92" s="1521"/>
      <c r="E92" s="841"/>
      <c r="F92" s="849"/>
      <c r="G92" s="868"/>
    </row>
    <row r="93" spans="1:14" s="839" customFormat="1" ht="30" customHeight="1" x14ac:dyDescent="0.15">
      <c r="A93" s="854" t="s">
        <v>1410</v>
      </c>
      <c r="B93" s="882" t="s">
        <v>665</v>
      </c>
      <c r="C93" s="883"/>
      <c r="D93" s="856" t="s">
        <v>1443</v>
      </c>
      <c r="F93" s="846" t="s">
        <v>1470</v>
      </c>
      <c r="G93" s="869" t="str">
        <f>IF(AND(ISBLANK(F93),C93="x",$N$8&gt;0),"Attenzione: domanda a risposta obbligatoria",IF(ISBLANK(F93),"",IF(AND(LEN(F93)=1,OR(UPPER(F93)="N",UPPER(F93)="S")),"",IF(ISBLANK(F93),"","  Errore ! Inserire S o N"))))</f>
        <v/>
      </c>
      <c r="K93" s="847" t="str">
        <f>LEFT(A93,3)</f>
        <v>PRD</v>
      </c>
      <c r="L93" s="847" t="str">
        <f>RIGHT(A93,3)</f>
        <v>542</v>
      </c>
      <c r="M93" s="847" t="str">
        <f>B93</f>
        <v>FLAG</v>
      </c>
      <c r="N93" s="847" t="str">
        <f>IF(AND(LEN(F93)=1,OR(UPPER(F93)="N",UPPER(F93)="S")),UPPER(F93),"")</f>
        <v>S</v>
      </c>
    </row>
    <row r="94" spans="1:14" s="839" customFormat="1" ht="4.3499999999999996" customHeight="1" x14ac:dyDescent="0.15">
      <c r="A94" s="854"/>
      <c r="B94" s="854"/>
      <c r="C94" s="883"/>
      <c r="D94" s="1522"/>
      <c r="E94" s="841"/>
      <c r="F94" s="849"/>
      <c r="G94" s="868"/>
    </row>
    <row r="95" spans="1:14" s="839" customFormat="1" ht="30" customHeight="1" x14ac:dyDescent="0.15">
      <c r="A95" s="854" t="s">
        <v>842</v>
      </c>
      <c r="B95" s="882" t="s">
        <v>668</v>
      </c>
      <c r="C95" s="883"/>
      <c r="D95" s="856" t="s">
        <v>843</v>
      </c>
      <c r="F95" s="851">
        <v>100800</v>
      </c>
      <c r="G95" s="869" t="str">
        <f>IF(AND(ISBLANK(F95),C95="x",$N$8&gt;0),"Attenzione: domanda a risposta obbligatoria",IF(ISBLANK(F95),"",IF(ISNUMBER(F95),IF(F95-INT(F95)=0,"","  Errore ! Inserire un numero intero senza decimali"),"  Errore ! Inserire un numero intero senza decimali")))</f>
        <v/>
      </c>
      <c r="K95" s="847" t="str">
        <f>LEFT(A95,3)</f>
        <v>PRD</v>
      </c>
      <c r="L95" s="847" t="str">
        <f>RIGHT(A95,3)</f>
        <v>368</v>
      </c>
      <c r="M95" s="847" t="str">
        <f>B95</f>
        <v>INT</v>
      </c>
      <c r="N95" s="847">
        <f>IF(ISNUMBER(F95),ROUND(F95,0),"")</f>
        <v>100800</v>
      </c>
    </row>
    <row r="96" spans="1:14" s="839" customFormat="1" ht="4.3499999999999996" customHeight="1" x14ac:dyDescent="0.15">
      <c r="A96" s="854"/>
      <c r="B96" s="854"/>
      <c r="C96" s="883"/>
      <c r="D96" s="853"/>
      <c r="E96" s="841"/>
      <c r="F96" s="849"/>
      <c r="G96" s="868"/>
    </row>
    <row r="97" spans="1:14" s="839" customFormat="1" ht="30" customHeight="1" x14ac:dyDescent="0.15">
      <c r="A97" s="854" t="s">
        <v>844</v>
      </c>
      <c r="B97" s="882" t="s">
        <v>668</v>
      </c>
      <c r="C97" s="883"/>
      <c r="D97" s="856" t="s">
        <v>845</v>
      </c>
      <c r="F97" s="851">
        <v>11200</v>
      </c>
      <c r="G97" s="869" t="str">
        <f>IF(AND(ISBLANK(F97),C97="x",$N$8&gt;0),"Attenzione: domanda a risposta obbligatoria",IF(ISBLANK(F97),"",IF(ISNUMBER(F97),IF(F97-INT(F97)=0,"","  Errore ! Inserire un numero intero senza decimali"),"  Errore ! Inserire un numero intero senza decimali")))</f>
        <v/>
      </c>
      <c r="K97" s="847" t="str">
        <f>LEFT(A97,3)</f>
        <v>PRD</v>
      </c>
      <c r="L97" s="847" t="str">
        <f>RIGHT(A97,3)</f>
        <v>369</v>
      </c>
      <c r="M97" s="847" t="str">
        <f>B97</f>
        <v>INT</v>
      </c>
      <c r="N97" s="847">
        <f>IF(ISNUMBER(F97),ROUND(F97,0),"")</f>
        <v>11200</v>
      </c>
    </row>
    <row r="98" spans="1:14" s="839" customFormat="1" ht="4.3499999999999996" customHeight="1" x14ac:dyDescent="0.15">
      <c r="A98" s="854"/>
      <c r="B98" s="854"/>
      <c r="C98" s="883"/>
      <c r="D98" s="853"/>
      <c r="E98" s="841"/>
      <c r="F98" s="849"/>
      <c r="G98" s="868"/>
    </row>
    <row r="99" spans="1:14" s="883" customFormat="1" ht="30" customHeight="1" x14ac:dyDescent="0.15">
      <c r="A99" s="854" t="s">
        <v>846</v>
      </c>
      <c r="B99" s="882" t="s">
        <v>668</v>
      </c>
      <c r="D99" s="856" t="s">
        <v>847</v>
      </c>
      <c r="F99" s="885">
        <v>628</v>
      </c>
      <c r="G99" s="869" t="str">
        <f>IF(AND(ISBLANK(F99),C99="x",$N$8&gt;0),"Attenzione: domanda a risposta obbligatoria",IF(ISBLANK(F99),"",IF(ISNUMBER(F99),IF(F99-INT(F99)=0,"","  Errore ! Inserire un numero intero senza decimali"),"  Errore ! Inserire un numero intero senza decimali")))</f>
        <v/>
      </c>
      <c r="K99" s="899" t="str">
        <f>LEFT(A99,3)</f>
        <v>PRD</v>
      </c>
      <c r="L99" s="899" t="str">
        <f>RIGHT(A99,3)</f>
        <v>370</v>
      </c>
      <c r="M99" s="899" t="str">
        <f>B99</f>
        <v>INT</v>
      </c>
      <c r="N99" s="899">
        <f>IF(ISNUMBER(F99),ROUND(F99,0),"")</f>
        <v>628</v>
      </c>
    </row>
    <row r="100" spans="1:14" s="839" customFormat="1" ht="4.3499999999999996" customHeight="1" x14ac:dyDescent="0.15">
      <c r="A100" s="854"/>
      <c r="B100" s="854"/>
      <c r="C100" s="883"/>
      <c r="D100" s="853"/>
      <c r="E100" s="841"/>
      <c r="F100" s="849"/>
      <c r="G100" s="868"/>
    </row>
    <row r="101" spans="1:14" s="839" customFormat="1" ht="30" customHeight="1" x14ac:dyDescent="0.15">
      <c r="A101" s="854" t="s">
        <v>1315</v>
      </c>
      <c r="B101" s="882" t="s">
        <v>668</v>
      </c>
      <c r="C101" s="883"/>
      <c r="D101" s="856" t="s">
        <v>1316</v>
      </c>
      <c r="F101" s="851">
        <v>43764</v>
      </c>
      <c r="G101" s="869" t="str">
        <f>IF(AND(ISBLANK(F101),C101="x",$N$8&gt;0),"Attenzione: domanda a risposta obbligatoria",IF(ISBLANK(F101),"",IF(ISNUMBER(F101),IF(F101-INT(F101)=0,"","  Errore ! Inserire un numero intero senza decimali"),"  Errore ! Inserire un numero intero senza decimali")))</f>
        <v/>
      </c>
      <c r="K101" s="847" t="str">
        <f>LEFT(A101,3)</f>
        <v>PRD</v>
      </c>
      <c r="L101" s="847" t="str">
        <f>RIGHT(A101,3)</f>
        <v>491</v>
      </c>
      <c r="M101" s="847" t="str">
        <f>B101</f>
        <v>INT</v>
      </c>
      <c r="N101" s="847">
        <f>IF(ISNUMBER(F101),ROUND(F101,0),"")</f>
        <v>43764</v>
      </c>
    </row>
    <row r="102" spans="1:14" s="839" customFormat="1" ht="4.3499999999999996" customHeight="1" x14ac:dyDescent="0.15">
      <c r="A102" s="854"/>
      <c r="B102" s="854"/>
      <c r="C102" s="883"/>
      <c r="D102" s="853"/>
      <c r="E102" s="841"/>
      <c r="F102" s="849"/>
      <c r="G102" s="868"/>
    </row>
    <row r="103" spans="1:14" s="883" customFormat="1" ht="30" customHeight="1" x14ac:dyDescent="0.15">
      <c r="A103" s="854" t="s">
        <v>1317</v>
      </c>
      <c r="B103" s="882" t="s">
        <v>668</v>
      </c>
      <c r="D103" s="856" t="s">
        <v>1318</v>
      </c>
      <c r="F103" s="885">
        <v>0</v>
      </c>
      <c r="G103" s="869" t="str">
        <f>IF(AND(ISBLANK(F103),C103="x",$N$8&gt;0),"Attenzione: domanda a risposta obbligatoria",IF(ISBLANK(F103),"",IF(ISNUMBER(F103),IF(F103-INT(F103)=0,"","  Errore ! Inserire un numero intero senza decimali"),"  Errore ! Inserire un numero intero senza decimali")))</f>
        <v/>
      </c>
      <c r="K103" s="899" t="str">
        <f>LEFT(A103,3)</f>
        <v>PRD</v>
      </c>
      <c r="L103" s="899" t="str">
        <f>RIGHT(A103,3)</f>
        <v>492</v>
      </c>
      <c r="M103" s="899" t="str">
        <f>B103</f>
        <v>INT</v>
      </c>
      <c r="N103" s="899">
        <f>IF(ISNUMBER(F103),ROUND(F103,0),"")</f>
        <v>0</v>
      </c>
    </row>
    <row r="104" spans="1:14" s="839" customFormat="1" ht="4.3499999999999996" customHeight="1" x14ac:dyDescent="0.15">
      <c r="A104" s="854"/>
      <c r="B104" s="854"/>
      <c r="D104" s="853"/>
      <c r="E104" s="841"/>
      <c r="F104" s="849"/>
      <c r="G104" s="868"/>
    </row>
    <row r="105" spans="1:14" s="1206" customFormat="1" ht="35.1" customHeight="1" x14ac:dyDescent="0.15">
      <c r="A105" s="1176" t="s">
        <v>1136</v>
      </c>
      <c r="B105" s="1176"/>
      <c r="C105" s="1205"/>
      <c r="D105" s="1177" t="s">
        <v>1137</v>
      </c>
      <c r="E105" s="1176"/>
      <c r="F105" s="1178"/>
      <c r="G105" s="1182" t="str">
        <f>IF(AND(LEN(F105)=1,OR(UPPER(F105)="N",UPPER(F105)="S")),"",IF(ISBLANK(F105),"","  Errore ! Inserire S o N"))</f>
        <v/>
      </c>
    </row>
    <row r="106" spans="1:14" s="1206" customFormat="1" ht="4.3499999999999996" customHeight="1" x14ac:dyDescent="0.15">
      <c r="A106" s="1207"/>
      <c r="B106" s="1207"/>
      <c r="C106" s="1208"/>
      <c r="D106" s="1209"/>
      <c r="E106" s="1210"/>
      <c r="F106" s="1211"/>
      <c r="G106" s="1212"/>
    </row>
    <row r="107" spans="1:14" s="1206" customFormat="1" ht="30" customHeight="1" x14ac:dyDescent="0.15">
      <c r="A107" s="1213" t="s">
        <v>1138</v>
      </c>
      <c r="B107" s="1214" t="s">
        <v>668</v>
      </c>
      <c r="C107" s="1215"/>
      <c r="D107" s="1216" t="s">
        <v>1139</v>
      </c>
      <c r="F107" s="1217">
        <v>0</v>
      </c>
      <c r="G107" s="1182" t="str">
        <f>IF(AND(ISBLANK(F107),C107="x",$N$8&gt;0),"Attenzione: domanda a risposta obbligatoria",IF(ISBLANK(F107),"",IF(ISNUMBER(F107),IF(F107-INT(F107)=0,"","  Errore ! Inserire un numero intero senza decimali"),"  Errore ! Inserire un numero intero senza decimali")))</f>
        <v/>
      </c>
      <c r="K107" s="1218" t="str">
        <f>LEFT(A107,3)</f>
        <v>WLF</v>
      </c>
      <c r="L107" s="1218" t="str">
        <f>RIGHT(A107,3)</f>
        <v>466</v>
      </c>
      <c r="M107" s="1218" t="str">
        <f>B107</f>
        <v>INT</v>
      </c>
      <c r="N107" s="1218">
        <f>IF(ISNUMBER(F107),ROUND(F107,0),"")</f>
        <v>0</v>
      </c>
    </row>
    <row r="108" spans="1:14" s="1206" customFormat="1" ht="4.3499999999999996" customHeight="1" x14ac:dyDescent="0.15">
      <c r="A108" s="1213"/>
      <c r="B108" s="1213"/>
      <c r="C108" s="1215"/>
      <c r="D108" s="1219"/>
      <c r="E108" s="1210"/>
      <c r="F108" s="1211"/>
      <c r="G108" s="1212"/>
    </row>
    <row r="109" spans="1:14" s="1206" customFormat="1" ht="30" customHeight="1" x14ac:dyDescent="0.15">
      <c r="A109" s="1213" t="s">
        <v>1140</v>
      </c>
      <c r="B109" s="1214" t="s">
        <v>668</v>
      </c>
      <c r="C109" s="1215"/>
      <c r="D109" s="1216" t="s">
        <v>1150</v>
      </c>
      <c r="F109" s="1217">
        <v>0</v>
      </c>
      <c r="G109" s="1182" t="str">
        <f>IF(AND(ISBLANK(F109),C109="x",$N$8&gt;0),"Attenzione: domanda a risposta obbligatoria",IF(ISBLANK(F109),"",IF(ISNUMBER(F109),IF(F109-INT(F109)=0,"","  Errore ! Inserire un numero intero senza decimali"),"  Errore ! Inserire un numero intero senza decimali")))</f>
        <v/>
      </c>
      <c r="K109" s="1218" t="str">
        <f>LEFT(A109,3)</f>
        <v>WLF</v>
      </c>
      <c r="L109" s="1218" t="str">
        <f>RIGHT(A109,3)</f>
        <v>467</v>
      </c>
      <c r="M109" s="1218" t="str">
        <f>B109</f>
        <v>INT</v>
      </c>
      <c r="N109" s="1218">
        <f>IF(ISNUMBER(F109),ROUND(F109,0),"")</f>
        <v>0</v>
      </c>
    </row>
    <row r="110" spans="1:14" s="1206" customFormat="1" ht="4.3499999999999996" customHeight="1" x14ac:dyDescent="0.15">
      <c r="A110" s="1213"/>
      <c r="B110" s="1213"/>
      <c r="C110" s="1215"/>
      <c r="D110" s="1219"/>
      <c r="E110" s="1210"/>
      <c r="F110" s="1211"/>
      <c r="G110" s="1212"/>
    </row>
    <row r="111" spans="1:14" s="1206" customFormat="1" ht="30" customHeight="1" x14ac:dyDescent="0.15">
      <c r="A111" s="1213" t="s">
        <v>1141</v>
      </c>
      <c r="B111" s="1214" t="s">
        <v>668</v>
      </c>
      <c r="C111" s="1215"/>
      <c r="D111" s="1216" t="s">
        <v>1154</v>
      </c>
      <c r="F111" s="1217">
        <v>0</v>
      </c>
      <c r="G111" s="1182" t="str">
        <f>IF(AND(ISBLANK(F111),C111="x",$N$8&gt;0),"Attenzione: domanda a risposta obbligatoria",IF(ISBLANK(F111),"",IF(ISNUMBER(F111),IF(F111-INT(F111)=0,"","  Errore ! Inserire un numero intero senza decimali"),"  Errore ! Inserire un numero intero senza decimali")))</f>
        <v/>
      </c>
      <c r="K111" s="1218" t="str">
        <f>LEFT(A111,3)</f>
        <v>WLF</v>
      </c>
      <c r="L111" s="1218" t="str">
        <f>RIGHT(A111,3)</f>
        <v>468</v>
      </c>
      <c r="M111" s="1218" t="str">
        <f>B111</f>
        <v>INT</v>
      </c>
      <c r="N111" s="1218">
        <f>IF(ISNUMBER(F111),ROUND(F111,0),"")</f>
        <v>0</v>
      </c>
    </row>
    <row r="112" spans="1:14" s="1206" customFormat="1" ht="4.3499999999999996" customHeight="1" x14ac:dyDescent="0.15">
      <c r="A112" s="1213"/>
      <c r="B112" s="1213"/>
      <c r="C112" s="1215"/>
      <c r="D112" s="1219"/>
      <c r="E112" s="1210"/>
      <c r="F112" s="1211"/>
      <c r="G112" s="1212"/>
    </row>
    <row r="113" spans="1:14" s="1206" customFormat="1" ht="30" customHeight="1" x14ac:dyDescent="0.15">
      <c r="A113" s="1213" t="s">
        <v>1142</v>
      </c>
      <c r="B113" s="1214" t="s">
        <v>668</v>
      </c>
      <c r="C113" s="1215"/>
      <c r="D113" s="1216" t="s">
        <v>1151</v>
      </c>
      <c r="F113" s="1217">
        <v>0</v>
      </c>
      <c r="G113" s="1182" t="str">
        <f>IF(AND(ISBLANK(F113),C113="x",$N$8&gt;0),"Attenzione: domanda a risposta obbligatoria",IF(ISBLANK(F113),"",IF(ISNUMBER(F113),IF(F113-INT(F113)=0,"","  Errore ! Inserire un numero intero senza decimali"),"  Errore ! Inserire un numero intero senza decimali")))</f>
        <v/>
      </c>
      <c r="K113" s="1218" t="str">
        <f>LEFT(A113,3)</f>
        <v>WLF</v>
      </c>
      <c r="L113" s="1218" t="str">
        <f>RIGHT(A113,3)</f>
        <v>469</v>
      </c>
      <c r="M113" s="1218" t="str">
        <f>B113</f>
        <v>INT</v>
      </c>
      <c r="N113" s="1218">
        <f>IF(ISNUMBER(F113),ROUND(F113,0),"")</f>
        <v>0</v>
      </c>
    </row>
    <row r="114" spans="1:14" s="1206" customFormat="1" ht="4.3499999999999996" customHeight="1" x14ac:dyDescent="0.15">
      <c r="A114" s="1213"/>
      <c r="B114" s="1213"/>
      <c r="C114" s="1215"/>
      <c r="D114" s="1219"/>
      <c r="E114" s="1210"/>
      <c r="F114" s="1211"/>
      <c r="G114" s="1212"/>
    </row>
    <row r="115" spans="1:14" s="1206" customFormat="1" ht="30" customHeight="1" x14ac:dyDescent="0.15">
      <c r="A115" s="1213" t="s">
        <v>1143</v>
      </c>
      <c r="B115" s="1214" t="s">
        <v>668</v>
      </c>
      <c r="C115" s="1215"/>
      <c r="D115" s="1216" t="s">
        <v>1152</v>
      </c>
      <c r="F115" s="1217">
        <v>0</v>
      </c>
      <c r="G115" s="1182" t="str">
        <f>IF(AND(ISBLANK(F115),C115="x",$N$8&gt;0),"Attenzione: domanda a risposta obbligatoria",IF(ISBLANK(F115),"",IF(ISNUMBER(F115),IF(F115-INT(F115)=0,"","  Errore ! Inserire un numero intero senza decimali"),"  Errore ! Inserire un numero intero senza decimali")))</f>
        <v/>
      </c>
      <c r="K115" s="1218" t="str">
        <f>LEFT(A115,3)</f>
        <v>WLF</v>
      </c>
      <c r="L115" s="1218" t="str">
        <f>RIGHT(A115,3)</f>
        <v>472</v>
      </c>
      <c r="M115" s="1218" t="str">
        <f>B115</f>
        <v>INT</v>
      </c>
      <c r="N115" s="1218">
        <f>IF(ISNUMBER(F115),ROUND(F115,0),"")</f>
        <v>0</v>
      </c>
    </row>
    <row r="116" spans="1:14" s="1206" customFormat="1" ht="4.3499999999999996" customHeight="1" x14ac:dyDescent="0.15">
      <c r="A116" s="1213"/>
      <c r="B116" s="1213"/>
      <c r="C116" s="1215"/>
      <c r="D116" s="1219"/>
      <c r="E116" s="1210"/>
      <c r="F116" s="1211"/>
      <c r="G116" s="1212"/>
    </row>
    <row r="117" spans="1:14" s="1206" customFormat="1" ht="30" customHeight="1" x14ac:dyDescent="0.15">
      <c r="A117" s="1213" t="s">
        <v>1144</v>
      </c>
      <c r="B117" s="1214" t="s">
        <v>668</v>
      </c>
      <c r="C117" s="1215"/>
      <c r="D117" s="1216" t="s">
        <v>1153</v>
      </c>
      <c r="F117" s="1217">
        <v>0</v>
      </c>
      <c r="G117" s="1182" t="str">
        <f>IF(AND(ISBLANK(F117),C117="x",$N$8&gt;0),"Attenzione: domanda a risposta obbligatoria",IF(ISBLANK(F117),"",IF(ISNUMBER(F117),IF(F117-INT(F117)=0,"","  Errore ! Inserire un numero intero senza decimali"),"  Errore ! Inserire un numero intero senza decimali")))</f>
        <v/>
      </c>
      <c r="K117" s="1218" t="str">
        <f>LEFT(A117,3)</f>
        <v>WLF</v>
      </c>
      <c r="L117" s="1218" t="str">
        <f>RIGHT(A117,3)</f>
        <v>471</v>
      </c>
      <c r="M117" s="1218" t="str">
        <f>B117</f>
        <v>INT</v>
      </c>
      <c r="N117" s="1218">
        <f>IF(ISNUMBER(F117),ROUND(F117,0),"")</f>
        <v>0</v>
      </c>
    </row>
    <row r="118" spans="1:14" s="1206" customFormat="1" ht="4.3499999999999996" customHeight="1" x14ac:dyDescent="0.15">
      <c r="A118" s="1213"/>
      <c r="B118" s="1213"/>
      <c r="D118" s="1219"/>
      <c r="E118" s="1210"/>
      <c r="F118" s="1211"/>
      <c r="G118" s="1212"/>
    </row>
    <row r="119" spans="1:14" s="839" customFormat="1" ht="16.5" customHeight="1" x14ac:dyDescent="0.15">
      <c r="A119" s="1176" t="s">
        <v>694</v>
      </c>
      <c r="B119" s="1176"/>
      <c r="C119" s="1176"/>
      <c r="D119" s="1177" t="s">
        <v>361</v>
      </c>
      <c r="E119" s="1176"/>
      <c r="F119" s="1178"/>
      <c r="G119" s="868"/>
    </row>
    <row r="120" spans="1:14" s="839" customFormat="1" ht="4.3499999999999996" customHeight="1" x14ac:dyDescent="0.15">
      <c r="A120" s="854"/>
      <c r="B120" s="854"/>
      <c r="D120" s="853"/>
      <c r="E120" s="841"/>
      <c r="F120" s="849"/>
      <c r="G120" s="868"/>
    </row>
    <row r="121" spans="1:14" s="839" customFormat="1" ht="30" customHeight="1" x14ac:dyDescent="0.15">
      <c r="A121" s="844" t="s">
        <v>711</v>
      </c>
      <c r="B121" s="845" t="s">
        <v>665</v>
      </c>
      <c r="D121" s="838" t="s">
        <v>712</v>
      </c>
      <c r="F121" s="846" t="s">
        <v>1470</v>
      </c>
      <c r="G121" s="869" t="str">
        <f>IF(AND(ISBLANK(F121),C121="x",$N$8&gt;0),"Attenzione: domanda a risposta obbligatoria",IF(ISBLANK(F121),"",IF(AND(LEN(F121)=1,OR(UPPER(F121)="N",UPPER(F121)="S")),"",IF(ISBLANK(F121),"","  Errore ! Inserire S o N"))))</f>
        <v/>
      </c>
      <c r="K121" s="847" t="str">
        <f>LEFT(A121,3)</f>
        <v>CPL</v>
      </c>
      <c r="L121" s="847" t="str">
        <f>RIGHT(A121,3)</f>
        <v>194</v>
      </c>
      <c r="M121" s="847" t="str">
        <f>B121</f>
        <v>FLAG</v>
      </c>
      <c r="N121" s="847" t="str">
        <f>IF(AND(LEN(F121)=1,OR(UPPER(F121)="N",UPPER(F121)="S")),UPPER(F121),"")</f>
        <v>S</v>
      </c>
    </row>
    <row r="122" spans="1:14" s="839" customFormat="1" ht="4.3499999999999996" customHeight="1" x14ac:dyDescent="0.15">
      <c r="A122" s="854"/>
      <c r="B122" s="854"/>
      <c r="D122" s="853"/>
      <c r="E122" s="841"/>
      <c r="F122" s="849"/>
      <c r="G122" s="868"/>
    </row>
    <row r="123" spans="1:14" ht="30" customHeight="1" x14ac:dyDescent="0.2">
      <c r="A123" s="844" t="s">
        <v>699</v>
      </c>
      <c r="B123" s="845" t="s">
        <v>665</v>
      </c>
      <c r="C123" s="839"/>
      <c r="D123" s="838" t="s">
        <v>700</v>
      </c>
      <c r="E123" s="839"/>
      <c r="F123" s="846" t="s">
        <v>1472</v>
      </c>
      <c r="G123" s="869" t="str">
        <f>IF(OR(ISBLANK(F123),F123="Singola",F123="Associata"),"","  Errore ! Inserire Singola o Associata")</f>
        <v/>
      </c>
      <c r="H123" s="839"/>
      <c r="I123" s="839"/>
      <c r="J123" s="839"/>
      <c r="K123" s="847" t="str">
        <f>LEFT(A123,3)</f>
        <v>CPL</v>
      </c>
      <c r="L123" s="847" t="str">
        <f>RIGHT(A123,3)</f>
        <v>147</v>
      </c>
      <c r="M123" s="847" t="str">
        <f>B123</f>
        <v>FLAG</v>
      </c>
      <c r="N123" s="847" t="str">
        <f>IF(F123="singola","S",IF(F123="associata","N",""))</f>
        <v>S</v>
      </c>
    </row>
    <row r="124" spans="1:14" s="839" customFormat="1" ht="4.3499999999999996" customHeight="1" x14ac:dyDescent="0.15">
      <c r="A124" s="854"/>
      <c r="B124" s="854"/>
      <c r="D124" s="853"/>
      <c r="E124" s="841"/>
      <c r="F124" s="849"/>
      <c r="G124" s="868"/>
    </row>
    <row r="125" spans="1:14" ht="30" customHeight="1" x14ac:dyDescent="0.2">
      <c r="A125" s="844" t="s">
        <v>713</v>
      </c>
      <c r="B125" s="845" t="s">
        <v>671</v>
      </c>
      <c r="C125" s="839"/>
      <c r="D125" s="856" t="s">
        <v>848</v>
      </c>
      <c r="E125" s="839"/>
      <c r="F125" s="1181">
        <v>0.3</v>
      </c>
      <c r="G125" s="1182" t="str">
        <f>IF(AND(ISBLANK(F125),C125="x",$N$8&gt;0),"Attenzione: domanda a risposta obbligatoria",IF(ISBLANK(F125),"",IF(ISNUMBER(F125),IF(F125-ROUND(F125,4)=0,"","  Errore ! Inserire una % con al massimo due valori decimali"),"  Errore ! Inserire una % con al massimo due valori decimali")))</f>
        <v/>
      </c>
      <c r="H125" s="839"/>
      <c r="I125" s="839"/>
      <c r="J125" s="839"/>
      <c r="K125" s="847" t="str">
        <f>LEFT(A125,3)</f>
        <v>CPL</v>
      </c>
      <c r="L125" s="847" t="str">
        <f>RIGHT(A125,3)</f>
        <v>182</v>
      </c>
      <c r="M125" s="847" t="str">
        <f>B125</f>
        <v>PERC</v>
      </c>
      <c r="N125" s="847">
        <f>IF(ISNUMBER(F125),ROUND(F125,4)*100,"")</f>
        <v>30</v>
      </c>
    </row>
    <row r="126" spans="1:14" s="839" customFormat="1" ht="4.3499999999999996" customHeight="1" x14ac:dyDescent="0.15">
      <c r="A126" s="854"/>
      <c r="B126" s="854"/>
      <c r="D126" s="853"/>
      <c r="E126" s="841"/>
      <c r="F126" s="849"/>
      <c r="G126" s="868"/>
    </row>
    <row r="127" spans="1:14" ht="16.5" customHeight="1" x14ac:dyDescent="0.25">
      <c r="A127" s="1176" t="s">
        <v>701</v>
      </c>
      <c r="B127" s="1176"/>
      <c r="C127" s="1176"/>
      <c r="D127" s="1177" t="s">
        <v>702</v>
      </c>
      <c r="E127" s="1176"/>
      <c r="F127" s="1178"/>
      <c r="G127" s="944"/>
      <c r="H127" s="839"/>
      <c r="I127" s="839"/>
      <c r="J127" s="839"/>
      <c r="K127" s="839"/>
      <c r="L127" s="839"/>
      <c r="M127" s="839"/>
      <c r="N127" s="839"/>
    </row>
    <row r="128" spans="1:14" s="839" customFormat="1" ht="4.3499999999999996" customHeight="1" x14ac:dyDescent="0.15">
      <c r="A128" s="854"/>
      <c r="B128" s="854"/>
      <c r="D128" s="853"/>
      <c r="E128" s="841"/>
      <c r="F128" s="849"/>
      <c r="G128" s="868"/>
    </row>
    <row r="129" spans="1:14" ht="15" customHeight="1" x14ac:dyDescent="0.25">
      <c r="A129" s="844" t="s">
        <v>703</v>
      </c>
      <c r="B129" s="844" t="s">
        <v>485</v>
      </c>
      <c r="C129" s="839"/>
      <c r="D129" s="841" t="s">
        <v>704</v>
      </c>
      <c r="E129" s="839"/>
      <c r="F129" s="843"/>
      <c r="G129" s="944"/>
      <c r="H129" s="839"/>
      <c r="I129" s="839"/>
      <c r="J129" s="839"/>
      <c r="K129" s="847" t="str">
        <f>LEFT(A129,3)</f>
        <v>INF</v>
      </c>
      <c r="L129" s="847" t="str">
        <f>RIGHT(A129,3)</f>
        <v>209</v>
      </c>
      <c r="M129" s="847" t="str">
        <f>B129</f>
        <v>NOTE</v>
      </c>
      <c r="N129" s="839" t="str">
        <f>IF(ISBLANK(D130),"",LEFT(D130,1500))</f>
        <v/>
      </c>
    </row>
    <row r="130" spans="1:14" ht="45" customHeight="1" x14ac:dyDescent="0.2">
      <c r="A130" s="1185"/>
      <c r="B130" s="1185"/>
      <c r="C130" s="839"/>
      <c r="D130" s="1787"/>
      <c r="E130" s="1788"/>
      <c r="F130" s="1789"/>
      <c r="G130" s="869" t="str">
        <f>IF(LEN(D130)&gt;1500,"Attenzione, è stato superato il numero massimo di 1500 caratteri","")</f>
        <v/>
      </c>
      <c r="H130" s="839"/>
      <c r="I130" s="839"/>
      <c r="J130" s="839"/>
      <c r="K130" s="839"/>
      <c r="L130" s="839"/>
      <c r="M130" s="839"/>
      <c r="N130" s="839"/>
    </row>
    <row r="131" spans="1:14" s="839" customFormat="1" ht="4.3499999999999996" customHeight="1" x14ac:dyDescent="0.15">
      <c r="A131" s="854"/>
      <c r="B131" s="854"/>
      <c r="D131" s="853"/>
      <c r="E131" s="841"/>
      <c r="F131" s="849"/>
      <c r="G131" s="868"/>
    </row>
    <row r="132" spans="1:14" ht="15" customHeight="1" x14ac:dyDescent="0.25">
      <c r="A132" s="844" t="s">
        <v>705</v>
      </c>
      <c r="B132" s="844" t="s">
        <v>485</v>
      </c>
      <c r="C132" s="839"/>
      <c r="D132" s="841" t="s">
        <v>706</v>
      </c>
      <c r="E132" s="839"/>
      <c r="F132" s="843"/>
      <c r="G132" s="944"/>
      <c r="H132" s="839"/>
      <c r="I132" s="839"/>
      <c r="J132" s="839"/>
      <c r="K132" s="847" t="str">
        <f>LEFT(A132,3)</f>
        <v>INF</v>
      </c>
      <c r="L132" s="847" t="str">
        <f>RIGHT(A132,3)</f>
        <v>127</v>
      </c>
      <c r="M132" s="847" t="str">
        <f>B132</f>
        <v>NOTE</v>
      </c>
      <c r="N132" s="839" t="str">
        <f>IF(ISBLANK(D133),"",LEFT(D133,1500))</f>
        <v/>
      </c>
    </row>
    <row r="133" spans="1:14" ht="45" customHeight="1" x14ac:dyDescent="0.2">
      <c r="A133" s="1185"/>
      <c r="B133" s="1185"/>
      <c r="C133" s="839"/>
      <c r="D133" s="1787"/>
      <c r="E133" s="1788"/>
      <c r="F133" s="1789"/>
      <c r="G133" s="869" t="str">
        <f>IF(LEN(D133)&gt;1500,"Attenzione, è stato superato il numero massimo di 1500 caratteri","")</f>
        <v/>
      </c>
      <c r="H133" s="839"/>
      <c r="I133" s="839"/>
      <c r="J133" s="839"/>
      <c r="K133" s="863"/>
      <c r="L133" s="839"/>
      <c r="M133" s="839"/>
      <c r="N133" s="839"/>
    </row>
    <row r="134" spans="1:14" s="1526" customFormat="1" x14ac:dyDescent="0.2">
      <c r="A134" s="1525"/>
      <c r="B134" s="1525"/>
      <c r="F134" s="1527"/>
      <c r="G134" s="1528"/>
    </row>
    <row r="135" spans="1:14" s="1526" customFormat="1" x14ac:dyDescent="0.2">
      <c r="A135" s="844" t="s">
        <v>1416</v>
      </c>
      <c r="B135" s="844" t="s">
        <v>485</v>
      </c>
      <c r="C135" s="1517"/>
      <c r="D135" s="841" t="s">
        <v>1417</v>
      </c>
      <c r="F135" s="915"/>
      <c r="G135" s="1529"/>
      <c r="H135" s="916"/>
      <c r="I135" s="916"/>
      <c r="J135" s="916"/>
      <c r="K135" s="917" t="str">
        <f>LEFT(A135,3)</f>
        <v>INF</v>
      </c>
      <c r="L135" s="917" t="str">
        <f>RIGHT(A135,3)</f>
        <v>522</v>
      </c>
      <c r="M135" s="917" t="str">
        <f>B135</f>
        <v>NOTE</v>
      </c>
      <c r="N135" s="839" t="str">
        <f>IF(ISBLANK(D136),"",LEFT(D136,1500))</f>
        <v/>
      </c>
    </row>
    <row r="136" spans="1:14" s="1526" customFormat="1" ht="45" customHeight="1" x14ac:dyDescent="0.2">
      <c r="A136" s="1530"/>
      <c r="B136" s="1530"/>
      <c r="D136" s="1795"/>
      <c r="E136" s="1796"/>
      <c r="F136" s="1797"/>
      <c r="G136" s="1531" t="str">
        <f>IF(LEN(D136)&gt;1500,"Attenzione, è stato superato il numero massimo di 1500 caratteri","")</f>
        <v/>
      </c>
      <c r="K136" s="863" t="s">
        <v>530</v>
      </c>
    </row>
    <row r="137" spans="1:14" s="1006" customFormat="1" ht="24.95" customHeight="1" x14ac:dyDescent="0.2">
      <c r="A137" s="1194" t="s">
        <v>1431</v>
      </c>
      <c r="B137" s="1195"/>
      <c r="C137" s="1196"/>
      <c r="D137" s="1196"/>
      <c r="E137" s="1196"/>
      <c r="F137" s="1196"/>
    </row>
    <row r="138" spans="1:14" x14ac:dyDescent="0.2">
      <c r="A138" s="1220" t="s">
        <v>1331</v>
      </c>
    </row>
    <row r="139" spans="1:14" s="1006" customFormat="1" ht="24.95" customHeight="1" x14ac:dyDescent="0.2">
      <c r="A139" s="1194" t="s">
        <v>1432</v>
      </c>
      <c r="B139" s="1195"/>
      <c r="C139" s="1196"/>
      <c r="D139" s="1196"/>
      <c r="E139" s="1196"/>
      <c r="F139" s="1196"/>
    </row>
    <row r="140" spans="1:14" s="1006" customFormat="1" ht="24.95" customHeight="1" x14ac:dyDescent="0.2">
      <c r="A140" s="1194" t="s">
        <v>1433</v>
      </c>
      <c r="B140" s="1195"/>
      <c r="C140" s="1196"/>
      <c r="D140" s="1196"/>
      <c r="E140" s="1196"/>
      <c r="F140" s="1196"/>
    </row>
    <row r="141" spans="1:14" x14ac:dyDescent="0.2">
      <c r="A141" s="1220" t="s">
        <v>1319</v>
      </c>
    </row>
    <row r="142" spans="1:14" s="1006" customFormat="1" ht="24.95" customHeight="1" x14ac:dyDescent="0.2">
      <c r="A142" s="1194" t="s">
        <v>1434</v>
      </c>
      <c r="B142" s="1195"/>
      <c r="C142" s="1196"/>
      <c r="D142" s="1196"/>
      <c r="E142" s="1196"/>
      <c r="F142" s="1196"/>
    </row>
    <row r="143" spans="1:14" s="1006" customFormat="1" ht="24.95" customHeight="1" x14ac:dyDescent="0.2">
      <c r="A143" s="1194" t="s">
        <v>1435</v>
      </c>
      <c r="B143" s="1195"/>
      <c r="C143" s="1196"/>
      <c r="D143" s="1196"/>
      <c r="E143" s="1196"/>
      <c r="F143" s="1196"/>
    </row>
    <row r="144" spans="1:14" x14ac:dyDescent="0.2">
      <c r="A144" s="1220" t="s">
        <v>1320</v>
      </c>
    </row>
  </sheetData>
  <sheetProtection algorithmName="SHA-512" hashValue="xBl076uK+BY4sDinOmk9yyAR8zXaFj6HU3iicrR1e7xb85XNWslGce6pRfhuPPj7iot3M5J6R3YJeNMKYooX7A==" saltValue="yMX/9AAYqShgdomlEHIjQA==" spinCount="100000" sheet="1" formatColumns="0" selectLockedCells="1"/>
  <dataConsolidate/>
  <mergeCells count="5">
    <mergeCell ref="D133:F133"/>
    <mergeCell ref="D136:F136"/>
    <mergeCell ref="G2:G3"/>
    <mergeCell ref="G5:G6"/>
    <mergeCell ref="D130:F130"/>
  </mergeCells>
  <dataValidations count="8">
    <dataValidation type="list" showInputMessage="1" showErrorMessage="1" errorTitle="Errore di digitazione" error="Digitare 'Singola' o 'Associata' o lasciare in bianco" sqref="F123 IS123 SO123 ACK123 AMG123 AWC123 BFY123 BPU123 BZQ123 CJM123 CTI123 DDE123 DNA123 DWW123 EGS123 EQO123 FAK123 FKG123 FUC123 GDY123 GNU123 GXQ123 HHM123 HRI123 IBE123 ILA123 IUW123 JES123 JOO123 JYK123 KIG123 KSC123 LBY123 LLU123 LVQ123 MFM123 MPI123 MZE123 NJA123 NSW123 OCS123 OMO123 OWK123 PGG123 PQC123 PZY123 QJU123 QTQ123 RDM123 RNI123 RXE123 SHA123 SQW123 TAS123 TKO123 TUK123 UEG123 UOC123 UXY123 VHU123 VRQ123 WBM123 WLI123 WVE123 F65662 IS65662 SO65662 ACK65662 AMG65662 AWC65662 BFY65662 BPU65662 BZQ65662 CJM65662 CTI65662 DDE65662 DNA65662 DWW65662 EGS65662 EQO65662 FAK65662 FKG65662 FUC65662 GDY65662 GNU65662 GXQ65662 HHM65662 HRI65662 IBE65662 ILA65662 IUW65662 JES65662 JOO65662 JYK65662 KIG65662 KSC65662 LBY65662 LLU65662 LVQ65662 MFM65662 MPI65662 MZE65662 NJA65662 NSW65662 OCS65662 OMO65662 OWK65662 PGG65662 PQC65662 PZY65662 QJU65662 QTQ65662 RDM65662 RNI65662 RXE65662 SHA65662 SQW65662 TAS65662 TKO65662 TUK65662 UEG65662 UOC65662 UXY65662 VHU65662 VRQ65662 WBM65662 WLI65662 WVE65662 F131198 IS131198 SO131198 ACK131198 AMG131198 AWC131198 BFY131198 BPU131198 BZQ131198 CJM131198 CTI131198 DDE131198 DNA131198 DWW131198 EGS131198 EQO131198 FAK131198 FKG131198 FUC131198 GDY131198 GNU131198 GXQ131198 HHM131198 HRI131198 IBE131198 ILA131198 IUW131198 JES131198 JOO131198 JYK131198 KIG131198 KSC131198 LBY131198 LLU131198 LVQ131198 MFM131198 MPI131198 MZE131198 NJA131198 NSW131198 OCS131198 OMO131198 OWK131198 PGG131198 PQC131198 PZY131198 QJU131198 QTQ131198 RDM131198 RNI131198 RXE131198 SHA131198 SQW131198 TAS131198 TKO131198 TUK131198 UEG131198 UOC131198 UXY131198 VHU131198 VRQ131198 WBM131198 WLI131198 WVE131198 F196734 IS196734 SO196734 ACK196734 AMG196734 AWC196734 BFY196734 BPU196734 BZQ196734 CJM196734 CTI196734 DDE196734 DNA196734 DWW196734 EGS196734 EQO196734 FAK196734 FKG196734 FUC196734 GDY196734 GNU196734 GXQ196734 HHM196734 HRI196734 IBE196734 ILA196734 IUW196734 JES196734 JOO196734 JYK196734 KIG196734 KSC196734 LBY196734 LLU196734 LVQ196734 MFM196734 MPI196734 MZE196734 NJA196734 NSW196734 OCS196734 OMO196734 OWK196734 PGG196734 PQC196734 PZY196734 QJU196734 QTQ196734 RDM196734 RNI196734 RXE196734 SHA196734 SQW196734 TAS196734 TKO196734 TUK196734 UEG196734 UOC196734 UXY196734 VHU196734 VRQ196734 WBM196734 WLI196734 WVE196734 F262270 IS262270 SO262270 ACK262270 AMG262270 AWC262270 BFY262270 BPU262270 BZQ262270 CJM262270 CTI262270 DDE262270 DNA262270 DWW262270 EGS262270 EQO262270 FAK262270 FKG262270 FUC262270 GDY262270 GNU262270 GXQ262270 HHM262270 HRI262270 IBE262270 ILA262270 IUW262270 JES262270 JOO262270 JYK262270 KIG262270 KSC262270 LBY262270 LLU262270 LVQ262270 MFM262270 MPI262270 MZE262270 NJA262270 NSW262270 OCS262270 OMO262270 OWK262270 PGG262270 PQC262270 PZY262270 QJU262270 QTQ262270 RDM262270 RNI262270 RXE262270 SHA262270 SQW262270 TAS262270 TKO262270 TUK262270 UEG262270 UOC262270 UXY262270 VHU262270 VRQ262270 WBM262270 WLI262270 WVE262270 F327806 IS327806 SO327806 ACK327806 AMG327806 AWC327806 BFY327806 BPU327806 BZQ327806 CJM327806 CTI327806 DDE327806 DNA327806 DWW327806 EGS327806 EQO327806 FAK327806 FKG327806 FUC327806 GDY327806 GNU327806 GXQ327806 HHM327806 HRI327806 IBE327806 ILA327806 IUW327806 JES327806 JOO327806 JYK327806 KIG327806 KSC327806 LBY327806 LLU327806 LVQ327806 MFM327806 MPI327806 MZE327806 NJA327806 NSW327806 OCS327806 OMO327806 OWK327806 PGG327806 PQC327806 PZY327806 QJU327806 QTQ327806 RDM327806 RNI327806 RXE327806 SHA327806 SQW327806 TAS327806 TKO327806 TUK327806 UEG327806 UOC327806 UXY327806 VHU327806 VRQ327806 WBM327806 WLI327806 WVE327806 F393342 IS393342 SO393342 ACK393342 AMG393342 AWC393342 BFY393342 BPU393342 BZQ393342 CJM393342 CTI393342 DDE393342 DNA393342 DWW393342 EGS393342 EQO393342 FAK393342 FKG393342 FUC393342 GDY393342 GNU393342 GXQ393342 HHM393342 HRI393342 IBE393342 ILA393342 IUW393342 JES393342 JOO393342 JYK393342 KIG393342 KSC393342 LBY393342 LLU393342 LVQ393342 MFM393342 MPI393342 MZE393342 NJA393342 NSW393342 OCS393342 OMO393342 OWK393342 PGG393342 PQC393342 PZY393342 QJU393342 QTQ393342 RDM393342 RNI393342 RXE393342 SHA393342 SQW393342 TAS393342 TKO393342 TUK393342 UEG393342 UOC393342 UXY393342 VHU393342 VRQ393342 WBM393342 WLI393342 WVE393342 F458878 IS458878 SO458878 ACK458878 AMG458878 AWC458878 BFY458878 BPU458878 BZQ458878 CJM458878 CTI458878 DDE458878 DNA458878 DWW458878 EGS458878 EQO458878 FAK458878 FKG458878 FUC458878 GDY458878 GNU458878 GXQ458878 HHM458878 HRI458878 IBE458878 ILA458878 IUW458878 JES458878 JOO458878 JYK458878 KIG458878 KSC458878 LBY458878 LLU458878 LVQ458878 MFM458878 MPI458878 MZE458878 NJA458878 NSW458878 OCS458878 OMO458878 OWK458878 PGG458878 PQC458878 PZY458878 QJU458878 QTQ458878 RDM458878 RNI458878 RXE458878 SHA458878 SQW458878 TAS458878 TKO458878 TUK458878 UEG458878 UOC458878 UXY458878 VHU458878 VRQ458878 WBM458878 WLI458878 WVE458878 F524414 IS524414 SO524414 ACK524414 AMG524414 AWC524414 BFY524414 BPU524414 BZQ524414 CJM524414 CTI524414 DDE524414 DNA524414 DWW524414 EGS524414 EQO524414 FAK524414 FKG524414 FUC524414 GDY524414 GNU524414 GXQ524414 HHM524414 HRI524414 IBE524414 ILA524414 IUW524414 JES524414 JOO524414 JYK524414 KIG524414 KSC524414 LBY524414 LLU524414 LVQ524414 MFM524414 MPI524414 MZE524414 NJA524414 NSW524414 OCS524414 OMO524414 OWK524414 PGG524414 PQC524414 PZY524414 QJU524414 QTQ524414 RDM524414 RNI524414 RXE524414 SHA524414 SQW524414 TAS524414 TKO524414 TUK524414 UEG524414 UOC524414 UXY524414 VHU524414 VRQ524414 WBM524414 WLI524414 WVE524414 F589950 IS589950 SO589950 ACK589950 AMG589950 AWC589950 BFY589950 BPU589950 BZQ589950 CJM589950 CTI589950 DDE589950 DNA589950 DWW589950 EGS589950 EQO589950 FAK589950 FKG589950 FUC589950 GDY589950 GNU589950 GXQ589950 HHM589950 HRI589950 IBE589950 ILA589950 IUW589950 JES589950 JOO589950 JYK589950 KIG589950 KSC589950 LBY589950 LLU589950 LVQ589950 MFM589950 MPI589950 MZE589950 NJA589950 NSW589950 OCS589950 OMO589950 OWK589950 PGG589950 PQC589950 PZY589950 QJU589950 QTQ589950 RDM589950 RNI589950 RXE589950 SHA589950 SQW589950 TAS589950 TKO589950 TUK589950 UEG589950 UOC589950 UXY589950 VHU589950 VRQ589950 WBM589950 WLI589950 WVE589950 F655486 IS655486 SO655486 ACK655486 AMG655486 AWC655486 BFY655486 BPU655486 BZQ655486 CJM655486 CTI655486 DDE655486 DNA655486 DWW655486 EGS655486 EQO655486 FAK655486 FKG655486 FUC655486 GDY655486 GNU655486 GXQ655486 HHM655486 HRI655486 IBE655486 ILA655486 IUW655486 JES655486 JOO655486 JYK655486 KIG655486 KSC655486 LBY655486 LLU655486 LVQ655486 MFM655486 MPI655486 MZE655486 NJA655486 NSW655486 OCS655486 OMO655486 OWK655486 PGG655486 PQC655486 PZY655486 QJU655486 QTQ655486 RDM655486 RNI655486 RXE655486 SHA655486 SQW655486 TAS655486 TKO655486 TUK655486 UEG655486 UOC655486 UXY655486 VHU655486 VRQ655486 WBM655486 WLI655486 WVE655486 F721022 IS721022 SO721022 ACK721022 AMG721022 AWC721022 BFY721022 BPU721022 BZQ721022 CJM721022 CTI721022 DDE721022 DNA721022 DWW721022 EGS721022 EQO721022 FAK721022 FKG721022 FUC721022 GDY721022 GNU721022 GXQ721022 HHM721022 HRI721022 IBE721022 ILA721022 IUW721022 JES721022 JOO721022 JYK721022 KIG721022 KSC721022 LBY721022 LLU721022 LVQ721022 MFM721022 MPI721022 MZE721022 NJA721022 NSW721022 OCS721022 OMO721022 OWK721022 PGG721022 PQC721022 PZY721022 QJU721022 QTQ721022 RDM721022 RNI721022 RXE721022 SHA721022 SQW721022 TAS721022 TKO721022 TUK721022 UEG721022 UOC721022 UXY721022 VHU721022 VRQ721022 WBM721022 WLI721022 WVE721022 F786558 IS786558 SO786558 ACK786558 AMG786558 AWC786558 BFY786558 BPU786558 BZQ786558 CJM786558 CTI786558 DDE786558 DNA786558 DWW786558 EGS786558 EQO786558 FAK786558 FKG786558 FUC786558 GDY786558 GNU786558 GXQ786558 HHM786558 HRI786558 IBE786558 ILA786558 IUW786558 JES786558 JOO786558 JYK786558 KIG786558 KSC786558 LBY786558 LLU786558 LVQ786558 MFM786558 MPI786558 MZE786558 NJA786558 NSW786558 OCS786558 OMO786558 OWK786558 PGG786558 PQC786558 PZY786558 QJU786558 QTQ786558 RDM786558 RNI786558 RXE786558 SHA786558 SQW786558 TAS786558 TKO786558 TUK786558 UEG786558 UOC786558 UXY786558 VHU786558 VRQ786558 WBM786558 WLI786558 WVE786558 F852094 IS852094 SO852094 ACK852094 AMG852094 AWC852094 BFY852094 BPU852094 BZQ852094 CJM852094 CTI852094 DDE852094 DNA852094 DWW852094 EGS852094 EQO852094 FAK852094 FKG852094 FUC852094 GDY852094 GNU852094 GXQ852094 HHM852094 HRI852094 IBE852094 ILA852094 IUW852094 JES852094 JOO852094 JYK852094 KIG852094 KSC852094 LBY852094 LLU852094 LVQ852094 MFM852094 MPI852094 MZE852094 NJA852094 NSW852094 OCS852094 OMO852094 OWK852094 PGG852094 PQC852094 PZY852094 QJU852094 QTQ852094 RDM852094 RNI852094 RXE852094 SHA852094 SQW852094 TAS852094 TKO852094 TUK852094 UEG852094 UOC852094 UXY852094 VHU852094 VRQ852094 WBM852094 WLI852094 WVE852094 F917630 IS917630 SO917630 ACK917630 AMG917630 AWC917630 BFY917630 BPU917630 BZQ917630 CJM917630 CTI917630 DDE917630 DNA917630 DWW917630 EGS917630 EQO917630 FAK917630 FKG917630 FUC917630 GDY917630 GNU917630 GXQ917630 HHM917630 HRI917630 IBE917630 ILA917630 IUW917630 JES917630 JOO917630 JYK917630 KIG917630 KSC917630 LBY917630 LLU917630 LVQ917630 MFM917630 MPI917630 MZE917630 NJA917630 NSW917630 OCS917630 OMO917630 OWK917630 PGG917630 PQC917630 PZY917630 QJU917630 QTQ917630 RDM917630 RNI917630 RXE917630 SHA917630 SQW917630 TAS917630 TKO917630 TUK917630 UEG917630 UOC917630 UXY917630 VHU917630 VRQ917630 WBM917630 WLI917630 WVE917630 F983166 IS983166 SO983166 ACK983166 AMG983166 AWC983166 BFY983166 BPU983166 BZQ983166 CJM983166 CTI983166 DDE983166 DNA983166 DWW983166 EGS983166 EQO983166 FAK983166 FKG983166 FUC983166 GDY983166 GNU983166 GXQ983166 HHM983166 HRI983166 IBE983166 ILA983166 IUW983166 JES983166 JOO983166 JYK983166 KIG983166 KSC983166 LBY983166 LLU983166 LVQ983166 MFM983166 MPI983166 MZE983166 NJA983166 NSW983166 OCS983166 OMO983166 OWK983166 PGG983166 PQC983166 PZY983166 QJU983166 QTQ983166 RDM983166 RNI983166 RXE983166 SHA983166 SQW983166 TAS983166 TKO983166 TUK983166 UEG983166 UOC983166 UXY983166 VHU983166 VRQ983166 WBM983166 WLI983166 WVE983166" xr:uid="{9978B963-73FE-4360-97F5-2281CAE41FF5}">
      <formula1>"Singola,Associata"</formula1>
    </dataValidation>
    <dataValidation type="list" allowBlank="1" showDropDown="1" showInputMessage="1" showErrorMessage="1" errorTitle="Errore di digitazione" error="Digitare 'S' o 'N' o lasciare in bianco" sqref="F121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60 IS65660 SO65660 ACK65660 AMG65660 AWC65660 BFY65660 BPU65660 BZQ65660 CJM65660 CTI65660 DDE65660 DNA65660 DWW65660 EGS65660 EQO65660 FAK65660 FKG65660 FUC65660 GDY65660 GNU65660 GXQ65660 HHM65660 HRI65660 IBE65660 ILA65660 IUW65660 JES65660 JOO65660 JYK65660 KIG65660 KSC65660 LBY65660 LLU65660 LVQ65660 MFM65660 MPI65660 MZE65660 NJA65660 NSW65660 OCS65660 OMO65660 OWK65660 PGG65660 PQC65660 PZY65660 QJU65660 QTQ65660 RDM65660 RNI65660 RXE65660 SHA65660 SQW65660 TAS65660 TKO65660 TUK65660 UEG65660 UOC65660 UXY65660 VHU65660 VRQ65660 WBM65660 WLI65660 WVE65660 F131196 IS131196 SO131196 ACK131196 AMG131196 AWC131196 BFY131196 BPU131196 BZQ131196 CJM131196 CTI131196 DDE131196 DNA131196 DWW131196 EGS131196 EQO131196 FAK131196 FKG131196 FUC131196 GDY131196 GNU131196 GXQ131196 HHM131196 HRI131196 IBE131196 ILA131196 IUW131196 JES131196 JOO131196 JYK131196 KIG131196 KSC131196 LBY131196 LLU131196 LVQ131196 MFM131196 MPI131196 MZE131196 NJA131196 NSW131196 OCS131196 OMO131196 OWK131196 PGG131196 PQC131196 PZY131196 QJU131196 QTQ131196 RDM131196 RNI131196 RXE131196 SHA131196 SQW131196 TAS131196 TKO131196 TUK131196 UEG131196 UOC131196 UXY131196 VHU131196 VRQ131196 WBM131196 WLI131196 WVE131196 F196732 IS196732 SO196732 ACK196732 AMG196732 AWC196732 BFY196732 BPU196732 BZQ196732 CJM196732 CTI196732 DDE196732 DNA196732 DWW196732 EGS196732 EQO196732 FAK196732 FKG196732 FUC196732 GDY196732 GNU196732 GXQ196732 HHM196732 HRI196732 IBE196732 ILA196732 IUW196732 JES196732 JOO196732 JYK196732 KIG196732 KSC196732 LBY196732 LLU196732 LVQ196732 MFM196732 MPI196732 MZE196732 NJA196732 NSW196732 OCS196732 OMO196732 OWK196732 PGG196732 PQC196732 PZY196732 QJU196732 QTQ196732 RDM196732 RNI196732 RXE196732 SHA196732 SQW196732 TAS196732 TKO196732 TUK196732 UEG196732 UOC196732 UXY196732 VHU196732 VRQ196732 WBM196732 WLI196732 WVE196732 F262268 IS262268 SO262268 ACK262268 AMG262268 AWC262268 BFY262268 BPU262268 BZQ262268 CJM262268 CTI262268 DDE262268 DNA262268 DWW262268 EGS262268 EQO262268 FAK262268 FKG262268 FUC262268 GDY262268 GNU262268 GXQ262268 HHM262268 HRI262268 IBE262268 ILA262268 IUW262268 JES262268 JOO262268 JYK262268 KIG262268 KSC262268 LBY262268 LLU262268 LVQ262268 MFM262268 MPI262268 MZE262268 NJA262268 NSW262268 OCS262268 OMO262268 OWK262268 PGG262268 PQC262268 PZY262268 QJU262268 QTQ262268 RDM262268 RNI262268 RXE262268 SHA262268 SQW262268 TAS262268 TKO262268 TUK262268 UEG262268 UOC262268 UXY262268 VHU262268 VRQ262268 WBM262268 WLI262268 WVE262268 F327804 IS327804 SO327804 ACK327804 AMG327804 AWC327804 BFY327804 BPU327804 BZQ327804 CJM327804 CTI327804 DDE327804 DNA327804 DWW327804 EGS327804 EQO327804 FAK327804 FKG327804 FUC327804 GDY327804 GNU327804 GXQ327804 HHM327804 HRI327804 IBE327804 ILA327804 IUW327804 JES327804 JOO327804 JYK327804 KIG327804 KSC327804 LBY327804 LLU327804 LVQ327804 MFM327804 MPI327804 MZE327804 NJA327804 NSW327804 OCS327804 OMO327804 OWK327804 PGG327804 PQC327804 PZY327804 QJU327804 QTQ327804 RDM327804 RNI327804 RXE327804 SHA327804 SQW327804 TAS327804 TKO327804 TUK327804 UEG327804 UOC327804 UXY327804 VHU327804 VRQ327804 WBM327804 WLI327804 WVE327804 F393340 IS393340 SO393340 ACK393340 AMG393340 AWC393340 BFY393340 BPU393340 BZQ393340 CJM393340 CTI393340 DDE393340 DNA393340 DWW393340 EGS393340 EQO393340 FAK393340 FKG393340 FUC393340 GDY393340 GNU393340 GXQ393340 HHM393340 HRI393340 IBE393340 ILA393340 IUW393340 JES393340 JOO393340 JYK393340 KIG393340 KSC393340 LBY393340 LLU393340 LVQ393340 MFM393340 MPI393340 MZE393340 NJA393340 NSW393340 OCS393340 OMO393340 OWK393340 PGG393340 PQC393340 PZY393340 QJU393340 QTQ393340 RDM393340 RNI393340 RXE393340 SHA393340 SQW393340 TAS393340 TKO393340 TUK393340 UEG393340 UOC393340 UXY393340 VHU393340 VRQ393340 WBM393340 WLI393340 WVE393340 F458876 IS458876 SO458876 ACK458876 AMG458876 AWC458876 BFY458876 BPU458876 BZQ458876 CJM458876 CTI458876 DDE458876 DNA458876 DWW458876 EGS458876 EQO458876 FAK458876 FKG458876 FUC458876 GDY458876 GNU458876 GXQ458876 HHM458876 HRI458876 IBE458876 ILA458876 IUW458876 JES458876 JOO458876 JYK458876 KIG458876 KSC458876 LBY458876 LLU458876 LVQ458876 MFM458876 MPI458876 MZE458876 NJA458876 NSW458876 OCS458876 OMO458876 OWK458876 PGG458876 PQC458876 PZY458876 QJU458876 QTQ458876 RDM458876 RNI458876 RXE458876 SHA458876 SQW458876 TAS458876 TKO458876 TUK458876 UEG458876 UOC458876 UXY458876 VHU458876 VRQ458876 WBM458876 WLI458876 WVE458876 F524412 IS524412 SO524412 ACK524412 AMG524412 AWC524412 BFY524412 BPU524412 BZQ524412 CJM524412 CTI524412 DDE524412 DNA524412 DWW524412 EGS524412 EQO524412 FAK524412 FKG524412 FUC524412 GDY524412 GNU524412 GXQ524412 HHM524412 HRI524412 IBE524412 ILA524412 IUW524412 JES524412 JOO524412 JYK524412 KIG524412 KSC524412 LBY524412 LLU524412 LVQ524412 MFM524412 MPI524412 MZE524412 NJA524412 NSW524412 OCS524412 OMO524412 OWK524412 PGG524412 PQC524412 PZY524412 QJU524412 QTQ524412 RDM524412 RNI524412 RXE524412 SHA524412 SQW524412 TAS524412 TKO524412 TUK524412 UEG524412 UOC524412 UXY524412 VHU524412 VRQ524412 WBM524412 WLI524412 WVE524412 F589948 IS589948 SO589948 ACK589948 AMG589948 AWC589948 BFY589948 BPU589948 BZQ589948 CJM589948 CTI589948 DDE589948 DNA589948 DWW589948 EGS589948 EQO589948 FAK589948 FKG589948 FUC589948 GDY589948 GNU589948 GXQ589948 HHM589948 HRI589948 IBE589948 ILA589948 IUW589948 JES589948 JOO589948 JYK589948 KIG589948 KSC589948 LBY589948 LLU589948 LVQ589948 MFM589948 MPI589948 MZE589948 NJA589948 NSW589948 OCS589948 OMO589948 OWK589948 PGG589948 PQC589948 PZY589948 QJU589948 QTQ589948 RDM589948 RNI589948 RXE589948 SHA589948 SQW589948 TAS589948 TKO589948 TUK589948 UEG589948 UOC589948 UXY589948 VHU589948 VRQ589948 WBM589948 WLI589948 WVE589948 F655484 IS655484 SO655484 ACK655484 AMG655484 AWC655484 BFY655484 BPU655484 BZQ655484 CJM655484 CTI655484 DDE655484 DNA655484 DWW655484 EGS655484 EQO655484 FAK655484 FKG655484 FUC655484 GDY655484 GNU655484 GXQ655484 HHM655484 HRI655484 IBE655484 ILA655484 IUW655484 JES655484 JOO655484 JYK655484 KIG655484 KSC655484 LBY655484 LLU655484 LVQ655484 MFM655484 MPI655484 MZE655484 NJA655484 NSW655484 OCS655484 OMO655484 OWK655484 PGG655484 PQC655484 PZY655484 QJU655484 QTQ655484 RDM655484 RNI655484 RXE655484 SHA655484 SQW655484 TAS655484 TKO655484 TUK655484 UEG655484 UOC655484 UXY655484 VHU655484 VRQ655484 WBM655484 WLI655484 WVE655484 F721020 IS721020 SO721020 ACK721020 AMG721020 AWC721020 BFY721020 BPU721020 BZQ721020 CJM721020 CTI721020 DDE721020 DNA721020 DWW721020 EGS721020 EQO721020 FAK721020 FKG721020 FUC721020 GDY721020 GNU721020 GXQ721020 HHM721020 HRI721020 IBE721020 ILA721020 IUW721020 JES721020 JOO721020 JYK721020 KIG721020 KSC721020 LBY721020 LLU721020 LVQ721020 MFM721020 MPI721020 MZE721020 NJA721020 NSW721020 OCS721020 OMO721020 OWK721020 PGG721020 PQC721020 PZY721020 QJU721020 QTQ721020 RDM721020 RNI721020 RXE721020 SHA721020 SQW721020 TAS721020 TKO721020 TUK721020 UEG721020 UOC721020 UXY721020 VHU721020 VRQ721020 WBM721020 WLI721020 WVE721020 F786556 IS786556 SO786556 ACK786556 AMG786556 AWC786556 BFY786556 BPU786556 BZQ786556 CJM786556 CTI786556 DDE786556 DNA786556 DWW786556 EGS786556 EQO786556 FAK786556 FKG786556 FUC786556 GDY786556 GNU786556 GXQ786556 HHM786556 HRI786556 IBE786556 ILA786556 IUW786556 JES786556 JOO786556 JYK786556 KIG786556 KSC786556 LBY786556 LLU786556 LVQ786556 MFM786556 MPI786556 MZE786556 NJA786556 NSW786556 OCS786556 OMO786556 OWK786556 PGG786556 PQC786556 PZY786556 QJU786556 QTQ786556 RDM786556 RNI786556 RXE786556 SHA786556 SQW786556 TAS786556 TKO786556 TUK786556 UEG786556 UOC786556 UXY786556 VHU786556 VRQ786556 WBM786556 WLI786556 WVE786556 F852092 IS852092 SO852092 ACK852092 AMG852092 AWC852092 BFY852092 BPU852092 BZQ852092 CJM852092 CTI852092 DDE852092 DNA852092 DWW852092 EGS852092 EQO852092 FAK852092 FKG852092 FUC852092 GDY852092 GNU852092 GXQ852092 HHM852092 HRI852092 IBE852092 ILA852092 IUW852092 JES852092 JOO852092 JYK852092 KIG852092 KSC852092 LBY852092 LLU852092 LVQ852092 MFM852092 MPI852092 MZE852092 NJA852092 NSW852092 OCS852092 OMO852092 OWK852092 PGG852092 PQC852092 PZY852092 QJU852092 QTQ852092 RDM852092 RNI852092 RXE852092 SHA852092 SQW852092 TAS852092 TKO852092 TUK852092 UEG852092 UOC852092 UXY852092 VHU852092 VRQ852092 WBM852092 WLI852092 WVE852092 F917628 IS917628 SO917628 ACK917628 AMG917628 AWC917628 BFY917628 BPU917628 BZQ917628 CJM917628 CTI917628 DDE917628 DNA917628 DWW917628 EGS917628 EQO917628 FAK917628 FKG917628 FUC917628 GDY917628 GNU917628 GXQ917628 HHM917628 HRI917628 IBE917628 ILA917628 IUW917628 JES917628 JOO917628 JYK917628 KIG917628 KSC917628 LBY917628 LLU917628 LVQ917628 MFM917628 MPI917628 MZE917628 NJA917628 NSW917628 OCS917628 OMO917628 OWK917628 PGG917628 PQC917628 PZY917628 QJU917628 QTQ917628 RDM917628 RNI917628 RXE917628 SHA917628 SQW917628 TAS917628 TKO917628 TUK917628 UEG917628 UOC917628 UXY917628 VHU917628 VRQ917628 WBM917628 WLI917628 WVE917628 F983164 IS983164 SO983164 ACK983164 AMG983164 AWC983164 BFY983164 BPU983164 BZQ983164 CJM983164 CTI983164 DDE983164 DNA983164 DWW983164 EGS983164 EQO983164 FAK983164 FKG983164 FUC983164 GDY983164 GNU983164 GXQ983164 HHM983164 HRI983164 IBE983164 ILA983164 IUW983164 JES983164 JOO983164 JYK983164 KIG983164 KSC983164 LBY983164 LLU983164 LVQ983164 MFM983164 MPI983164 MZE983164 NJA983164 NSW983164 OCS983164 OMO983164 OWK983164 PGG983164 PQC983164 PZY983164 QJU983164 QTQ983164 RDM983164 RNI983164 RXE983164 SHA983164 SQW983164 TAS983164 TKO983164 TUK983164 UEG983164 UOC983164 UXY983164 VHU983164 VRQ983164 WBM983164 WLI983164 WVE983164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65626 IS65626 SO65626 ACK65626 AMG65626 AWC65626 BFY65626 BPU65626 BZQ65626 CJM65626 CTI65626 DDE65626 DNA65626 DWW65626 EGS65626 EQO65626 FAK65626 FKG65626 FUC65626 GDY65626 GNU65626 GXQ65626 HHM65626 HRI65626 IBE65626 ILA65626 IUW65626 JES65626 JOO65626 JYK65626 KIG65626 KSC65626 LBY65626 LLU65626 LVQ65626 MFM65626 MPI65626 MZE65626 NJA65626 NSW65626 OCS65626 OMO65626 OWK65626 PGG65626 PQC65626 PZY65626 QJU65626 QTQ65626 RDM65626 RNI65626 RXE65626 SHA65626 SQW65626 TAS65626 TKO65626 TUK65626 UEG65626 UOC65626 UXY65626 VHU65626 VRQ65626 WBM65626 WLI65626 WVE65626 F131162 IS131162 SO131162 ACK131162 AMG131162 AWC131162 BFY131162 BPU131162 BZQ131162 CJM131162 CTI131162 DDE131162 DNA131162 DWW131162 EGS131162 EQO131162 FAK131162 FKG131162 FUC131162 GDY131162 GNU131162 GXQ131162 HHM131162 HRI131162 IBE131162 ILA131162 IUW131162 JES131162 JOO131162 JYK131162 KIG131162 KSC131162 LBY131162 LLU131162 LVQ131162 MFM131162 MPI131162 MZE131162 NJA131162 NSW131162 OCS131162 OMO131162 OWK131162 PGG131162 PQC131162 PZY131162 QJU131162 QTQ131162 RDM131162 RNI131162 RXE131162 SHA131162 SQW131162 TAS131162 TKO131162 TUK131162 UEG131162 UOC131162 UXY131162 VHU131162 VRQ131162 WBM131162 WLI131162 WVE131162 F196698 IS196698 SO196698 ACK196698 AMG196698 AWC196698 BFY196698 BPU196698 BZQ196698 CJM196698 CTI196698 DDE196698 DNA196698 DWW196698 EGS196698 EQO196698 FAK196698 FKG196698 FUC196698 GDY196698 GNU196698 GXQ196698 HHM196698 HRI196698 IBE196698 ILA196698 IUW196698 JES196698 JOO196698 JYK196698 KIG196698 KSC196698 LBY196698 LLU196698 LVQ196698 MFM196698 MPI196698 MZE196698 NJA196698 NSW196698 OCS196698 OMO196698 OWK196698 PGG196698 PQC196698 PZY196698 QJU196698 QTQ196698 RDM196698 RNI196698 RXE196698 SHA196698 SQW196698 TAS196698 TKO196698 TUK196698 UEG196698 UOC196698 UXY196698 VHU196698 VRQ196698 WBM196698 WLI196698 WVE196698 F262234 IS262234 SO262234 ACK262234 AMG262234 AWC262234 BFY262234 BPU262234 BZQ262234 CJM262234 CTI262234 DDE262234 DNA262234 DWW262234 EGS262234 EQO262234 FAK262234 FKG262234 FUC262234 GDY262234 GNU262234 GXQ262234 HHM262234 HRI262234 IBE262234 ILA262234 IUW262234 JES262234 JOO262234 JYK262234 KIG262234 KSC262234 LBY262234 LLU262234 LVQ262234 MFM262234 MPI262234 MZE262234 NJA262234 NSW262234 OCS262234 OMO262234 OWK262234 PGG262234 PQC262234 PZY262234 QJU262234 QTQ262234 RDM262234 RNI262234 RXE262234 SHA262234 SQW262234 TAS262234 TKO262234 TUK262234 UEG262234 UOC262234 UXY262234 VHU262234 VRQ262234 WBM262234 WLI262234 WVE262234 F327770 IS327770 SO327770 ACK327770 AMG327770 AWC327770 BFY327770 BPU327770 BZQ327770 CJM327770 CTI327770 DDE327770 DNA327770 DWW327770 EGS327770 EQO327770 FAK327770 FKG327770 FUC327770 GDY327770 GNU327770 GXQ327770 HHM327770 HRI327770 IBE327770 ILA327770 IUW327770 JES327770 JOO327770 JYK327770 KIG327770 KSC327770 LBY327770 LLU327770 LVQ327770 MFM327770 MPI327770 MZE327770 NJA327770 NSW327770 OCS327770 OMO327770 OWK327770 PGG327770 PQC327770 PZY327770 QJU327770 QTQ327770 RDM327770 RNI327770 RXE327770 SHA327770 SQW327770 TAS327770 TKO327770 TUK327770 UEG327770 UOC327770 UXY327770 VHU327770 VRQ327770 WBM327770 WLI327770 WVE327770 F393306 IS393306 SO393306 ACK393306 AMG393306 AWC393306 BFY393306 BPU393306 BZQ393306 CJM393306 CTI393306 DDE393306 DNA393306 DWW393306 EGS393306 EQO393306 FAK393306 FKG393306 FUC393306 GDY393306 GNU393306 GXQ393306 HHM393306 HRI393306 IBE393306 ILA393306 IUW393306 JES393306 JOO393306 JYK393306 KIG393306 KSC393306 LBY393306 LLU393306 LVQ393306 MFM393306 MPI393306 MZE393306 NJA393306 NSW393306 OCS393306 OMO393306 OWK393306 PGG393306 PQC393306 PZY393306 QJU393306 QTQ393306 RDM393306 RNI393306 RXE393306 SHA393306 SQW393306 TAS393306 TKO393306 TUK393306 UEG393306 UOC393306 UXY393306 VHU393306 VRQ393306 WBM393306 WLI393306 WVE393306 F458842 IS458842 SO458842 ACK458842 AMG458842 AWC458842 BFY458842 BPU458842 BZQ458842 CJM458842 CTI458842 DDE458842 DNA458842 DWW458842 EGS458842 EQO458842 FAK458842 FKG458842 FUC458842 GDY458842 GNU458842 GXQ458842 HHM458842 HRI458842 IBE458842 ILA458842 IUW458842 JES458842 JOO458842 JYK458842 KIG458842 KSC458842 LBY458842 LLU458842 LVQ458842 MFM458842 MPI458842 MZE458842 NJA458842 NSW458842 OCS458842 OMO458842 OWK458842 PGG458842 PQC458842 PZY458842 QJU458842 QTQ458842 RDM458842 RNI458842 RXE458842 SHA458842 SQW458842 TAS458842 TKO458842 TUK458842 UEG458842 UOC458842 UXY458842 VHU458842 VRQ458842 WBM458842 WLI458842 WVE458842 F524378 IS524378 SO524378 ACK524378 AMG524378 AWC524378 BFY524378 BPU524378 BZQ524378 CJM524378 CTI524378 DDE524378 DNA524378 DWW524378 EGS524378 EQO524378 FAK524378 FKG524378 FUC524378 GDY524378 GNU524378 GXQ524378 HHM524378 HRI524378 IBE524378 ILA524378 IUW524378 JES524378 JOO524378 JYK524378 KIG524378 KSC524378 LBY524378 LLU524378 LVQ524378 MFM524378 MPI524378 MZE524378 NJA524378 NSW524378 OCS524378 OMO524378 OWK524378 PGG524378 PQC524378 PZY524378 QJU524378 QTQ524378 RDM524378 RNI524378 RXE524378 SHA524378 SQW524378 TAS524378 TKO524378 TUK524378 UEG524378 UOC524378 UXY524378 VHU524378 VRQ524378 WBM524378 WLI524378 WVE524378 F589914 IS589914 SO589914 ACK589914 AMG589914 AWC589914 BFY589914 BPU589914 BZQ589914 CJM589914 CTI589914 DDE589914 DNA589914 DWW589914 EGS589914 EQO589914 FAK589914 FKG589914 FUC589914 GDY589914 GNU589914 GXQ589914 HHM589914 HRI589914 IBE589914 ILA589914 IUW589914 JES589914 JOO589914 JYK589914 KIG589914 KSC589914 LBY589914 LLU589914 LVQ589914 MFM589914 MPI589914 MZE589914 NJA589914 NSW589914 OCS589914 OMO589914 OWK589914 PGG589914 PQC589914 PZY589914 QJU589914 QTQ589914 RDM589914 RNI589914 RXE589914 SHA589914 SQW589914 TAS589914 TKO589914 TUK589914 UEG589914 UOC589914 UXY589914 VHU589914 VRQ589914 WBM589914 WLI589914 WVE589914 F655450 IS655450 SO655450 ACK655450 AMG655450 AWC655450 BFY655450 BPU655450 BZQ655450 CJM655450 CTI655450 DDE655450 DNA655450 DWW655450 EGS655450 EQO655450 FAK655450 FKG655450 FUC655450 GDY655450 GNU655450 GXQ655450 HHM655450 HRI655450 IBE655450 ILA655450 IUW655450 JES655450 JOO655450 JYK655450 KIG655450 KSC655450 LBY655450 LLU655450 LVQ655450 MFM655450 MPI655450 MZE655450 NJA655450 NSW655450 OCS655450 OMO655450 OWK655450 PGG655450 PQC655450 PZY655450 QJU655450 QTQ655450 RDM655450 RNI655450 RXE655450 SHA655450 SQW655450 TAS655450 TKO655450 TUK655450 UEG655450 UOC655450 UXY655450 VHU655450 VRQ655450 WBM655450 WLI655450 WVE655450 F720986 IS720986 SO720986 ACK720986 AMG720986 AWC720986 BFY720986 BPU720986 BZQ720986 CJM720986 CTI720986 DDE720986 DNA720986 DWW720986 EGS720986 EQO720986 FAK720986 FKG720986 FUC720986 GDY720986 GNU720986 GXQ720986 HHM720986 HRI720986 IBE720986 ILA720986 IUW720986 JES720986 JOO720986 JYK720986 KIG720986 KSC720986 LBY720986 LLU720986 LVQ720986 MFM720986 MPI720986 MZE720986 NJA720986 NSW720986 OCS720986 OMO720986 OWK720986 PGG720986 PQC720986 PZY720986 QJU720986 QTQ720986 RDM720986 RNI720986 RXE720986 SHA720986 SQW720986 TAS720986 TKO720986 TUK720986 UEG720986 UOC720986 UXY720986 VHU720986 VRQ720986 WBM720986 WLI720986 WVE720986 F786522 IS786522 SO786522 ACK786522 AMG786522 AWC786522 BFY786522 BPU786522 BZQ786522 CJM786522 CTI786522 DDE786522 DNA786522 DWW786522 EGS786522 EQO786522 FAK786522 FKG786522 FUC786522 GDY786522 GNU786522 GXQ786522 HHM786522 HRI786522 IBE786522 ILA786522 IUW786522 JES786522 JOO786522 JYK786522 KIG786522 KSC786522 LBY786522 LLU786522 LVQ786522 MFM786522 MPI786522 MZE786522 NJA786522 NSW786522 OCS786522 OMO786522 OWK786522 PGG786522 PQC786522 PZY786522 QJU786522 QTQ786522 RDM786522 RNI786522 RXE786522 SHA786522 SQW786522 TAS786522 TKO786522 TUK786522 UEG786522 UOC786522 UXY786522 VHU786522 VRQ786522 WBM786522 WLI786522 WVE786522 F852058 IS852058 SO852058 ACK852058 AMG852058 AWC852058 BFY852058 BPU852058 BZQ852058 CJM852058 CTI852058 DDE852058 DNA852058 DWW852058 EGS852058 EQO852058 FAK852058 FKG852058 FUC852058 GDY852058 GNU852058 GXQ852058 HHM852058 HRI852058 IBE852058 ILA852058 IUW852058 JES852058 JOO852058 JYK852058 KIG852058 KSC852058 LBY852058 LLU852058 LVQ852058 MFM852058 MPI852058 MZE852058 NJA852058 NSW852058 OCS852058 OMO852058 OWK852058 PGG852058 PQC852058 PZY852058 QJU852058 QTQ852058 RDM852058 RNI852058 RXE852058 SHA852058 SQW852058 TAS852058 TKO852058 TUK852058 UEG852058 UOC852058 UXY852058 VHU852058 VRQ852058 WBM852058 WLI852058 WVE852058 F917594 IS917594 SO917594 ACK917594 AMG917594 AWC917594 BFY917594 BPU917594 BZQ917594 CJM917594 CTI917594 DDE917594 DNA917594 DWW917594 EGS917594 EQO917594 FAK917594 FKG917594 FUC917594 GDY917594 GNU917594 GXQ917594 HHM917594 HRI917594 IBE917594 ILA917594 IUW917594 JES917594 JOO917594 JYK917594 KIG917594 KSC917594 LBY917594 LLU917594 LVQ917594 MFM917594 MPI917594 MZE917594 NJA917594 NSW917594 OCS917594 OMO917594 OWK917594 PGG917594 PQC917594 PZY917594 QJU917594 QTQ917594 RDM917594 RNI917594 RXE917594 SHA917594 SQW917594 TAS917594 TKO917594 TUK917594 UEG917594 UOC917594 UXY917594 VHU917594 VRQ917594 WBM917594 WLI917594 WVE917594 F983130 IS983130 SO983130 ACK983130 AMG983130 AWC983130 BFY983130 BPU983130 BZQ983130 CJM983130 CTI983130 DDE983130 DNA983130 DWW983130 EGS983130 EQO983130 FAK983130 FKG983130 FUC983130 GDY983130 GNU983130 GXQ983130 HHM983130 HRI983130 IBE983130 ILA983130 IUW983130 JES983130 JOO983130 JYK983130 KIG983130 KSC983130 LBY983130 LLU983130 LVQ983130 MFM983130 MPI983130 MZE983130 NJA983130 NSW983130 OCS983130 OMO983130 OWK983130 PGG983130 PQC983130 PZY983130 QJU983130 QTQ983130 RDM983130 RNI983130 RXE983130 SHA983130 SQW983130 TAS983130 TKO983130 TUK983130 UEG983130 UOC983130 UXY983130 VHU983130 VRQ983130 WBM983130 WLI983130 WVE983130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65628 IS65628 SO65628 ACK65628 AMG65628 AWC65628 BFY65628 BPU65628 BZQ65628 CJM65628 CTI65628 DDE65628 DNA65628 DWW65628 EGS65628 EQO65628 FAK65628 FKG65628 FUC65628 GDY65628 GNU65628 GXQ65628 HHM65628 HRI65628 IBE65628 ILA65628 IUW65628 JES65628 JOO65628 JYK65628 KIG65628 KSC65628 LBY65628 LLU65628 LVQ65628 MFM65628 MPI65628 MZE65628 NJA65628 NSW65628 OCS65628 OMO65628 OWK65628 PGG65628 PQC65628 PZY65628 QJU65628 QTQ65628 RDM65628 RNI65628 RXE65628 SHA65628 SQW65628 TAS65628 TKO65628 TUK65628 UEG65628 UOC65628 UXY65628 VHU65628 VRQ65628 WBM65628 WLI65628 WVE65628 F131164 IS131164 SO131164 ACK131164 AMG131164 AWC131164 BFY131164 BPU131164 BZQ131164 CJM131164 CTI131164 DDE131164 DNA131164 DWW131164 EGS131164 EQO131164 FAK131164 FKG131164 FUC131164 GDY131164 GNU131164 GXQ131164 HHM131164 HRI131164 IBE131164 ILA131164 IUW131164 JES131164 JOO131164 JYK131164 KIG131164 KSC131164 LBY131164 LLU131164 LVQ131164 MFM131164 MPI131164 MZE131164 NJA131164 NSW131164 OCS131164 OMO131164 OWK131164 PGG131164 PQC131164 PZY131164 QJU131164 QTQ131164 RDM131164 RNI131164 RXE131164 SHA131164 SQW131164 TAS131164 TKO131164 TUK131164 UEG131164 UOC131164 UXY131164 VHU131164 VRQ131164 WBM131164 WLI131164 WVE131164 F196700 IS196700 SO196700 ACK196700 AMG196700 AWC196700 BFY196700 BPU196700 BZQ196700 CJM196700 CTI196700 DDE196700 DNA196700 DWW196700 EGS196700 EQO196700 FAK196700 FKG196700 FUC196700 GDY196700 GNU196700 GXQ196700 HHM196700 HRI196700 IBE196700 ILA196700 IUW196700 JES196700 JOO196700 JYK196700 KIG196700 KSC196700 LBY196700 LLU196700 LVQ196700 MFM196700 MPI196700 MZE196700 NJA196700 NSW196700 OCS196700 OMO196700 OWK196700 PGG196700 PQC196700 PZY196700 QJU196700 QTQ196700 RDM196700 RNI196700 RXE196700 SHA196700 SQW196700 TAS196700 TKO196700 TUK196700 UEG196700 UOC196700 UXY196700 VHU196700 VRQ196700 WBM196700 WLI196700 WVE196700 F262236 IS262236 SO262236 ACK262236 AMG262236 AWC262236 BFY262236 BPU262236 BZQ262236 CJM262236 CTI262236 DDE262236 DNA262236 DWW262236 EGS262236 EQO262236 FAK262236 FKG262236 FUC262236 GDY262236 GNU262236 GXQ262236 HHM262236 HRI262236 IBE262236 ILA262236 IUW262236 JES262236 JOO262236 JYK262236 KIG262236 KSC262236 LBY262236 LLU262236 LVQ262236 MFM262236 MPI262236 MZE262236 NJA262236 NSW262236 OCS262236 OMO262236 OWK262236 PGG262236 PQC262236 PZY262236 QJU262236 QTQ262236 RDM262236 RNI262236 RXE262236 SHA262236 SQW262236 TAS262236 TKO262236 TUK262236 UEG262236 UOC262236 UXY262236 VHU262236 VRQ262236 WBM262236 WLI262236 WVE262236 F327772 IS327772 SO327772 ACK327772 AMG327772 AWC327772 BFY327772 BPU327772 BZQ327772 CJM327772 CTI327772 DDE327772 DNA327772 DWW327772 EGS327772 EQO327772 FAK327772 FKG327772 FUC327772 GDY327772 GNU327772 GXQ327772 HHM327772 HRI327772 IBE327772 ILA327772 IUW327772 JES327772 JOO327772 JYK327772 KIG327772 KSC327772 LBY327772 LLU327772 LVQ327772 MFM327772 MPI327772 MZE327772 NJA327772 NSW327772 OCS327772 OMO327772 OWK327772 PGG327772 PQC327772 PZY327772 QJU327772 QTQ327772 RDM327772 RNI327772 RXE327772 SHA327772 SQW327772 TAS327772 TKO327772 TUK327772 UEG327772 UOC327772 UXY327772 VHU327772 VRQ327772 WBM327772 WLI327772 WVE327772 F393308 IS393308 SO393308 ACK393308 AMG393308 AWC393308 BFY393308 BPU393308 BZQ393308 CJM393308 CTI393308 DDE393308 DNA393308 DWW393308 EGS393308 EQO393308 FAK393308 FKG393308 FUC393308 GDY393308 GNU393308 GXQ393308 HHM393308 HRI393308 IBE393308 ILA393308 IUW393308 JES393308 JOO393308 JYK393308 KIG393308 KSC393308 LBY393308 LLU393308 LVQ393308 MFM393308 MPI393308 MZE393308 NJA393308 NSW393308 OCS393308 OMO393308 OWK393308 PGG393308 PQC393308 PZY393308 QJU393308 QTQ393308 RDM393308 RNI393308 RXE393308 SHA393308 SQW393308 TAS393308 TKO393308 TUK393308 UEG393308 UOC393308 UXY393308 VHU393308 VRQ393308 WBM393308 WLI393308 WVE393308 F458844 IS458844 SO458844 ACK458844 AMG458844 AWC458844 BFY458844 BPU458844 BZQ458844 CJM458844 CTI458844 DDE458844 DNA458844 DWW458844 EGS458844 EQO458844 FAK458844 FKG458844 FUC458844 GDY458844 GNU458844 GXQ458844 HHM458844 HRI458844 IBE458844 ILA458844 IUW458844 JES458844 JOO458844 JYK458844 KIG458844 KSC458844 LBY458844 LLU458844 LVQ458844 MFM458844 MPI458844 MZE458844 NJA458844 NSW458844 OCS458844 OMO458844 OWK458844 PGG458844 PQC458844 PZY458844 QJU458844 QTQ458844 RDM458844 RNI458844 RXE458844 SHA458844 SQW458844 TAS458844 TKO458844 TUK458844 UEG458844 UOC458844 UXY458844 VHU458844 VRQ458844 WBM458844 WLI458844 WVE458844 F524380 IS524380 SO524380 ACK524380 AMG524380 AWC524380 BFY524380 BPU524380 BZQ524380 CJM524380 CTI524380 DDE524380 DNA524380 DWW524380 EGS524380 EQO524380 FAK524380 FKG524380 FUC524380 GDY524380 GNU524380 GXQ524380 HHM524380 HRI524380 IBE524380 ILA524380 IUW524380 JES524380 JOO524380 JYK524380 KIG524380 KSC524380 LBY524380 LLU524380 LVQ524380 MFM524380 MPI524380 MZE524380 NJA524380 NSW524380 OCS524380 OMO524380 OWK524380 PGG524380 PQC524380 PZY524380 QJU524380 QTQ524380 RDM524380 RNI524380 RXE524380 SHA524380 SQW524380 TAS524380 TKO524380 TUK524380 UEG524380 UOC524380 UXY524380 VHU524380 VRQ524380 WBM524380 WLI524380 WVE524380 F589916 IS589916 SO589916 ACK589916 AMG589916 AWC589916 BFY589916 BPU589916 BZQ589916 CJM589916 CTI589916 DDE589916 DNA589916 DWW589916 EGS589916 EQO589916 FAK589916 FKG589916 FUC589916 GDY589916 GNU589916 GXQ589916 HHM589916 HRI589916 IBE589916 ILA589916 IUW589916 JES589916 JOO589916 JYK589916 KIG589916 KSC589916 LBY589916 LLU589916 LVQ589916 MFM589916 MPI589916 MZE589916 NJA589916 NSW589916 OCS589916 OMO589916 OWK589916 PGG589916 PQC589916 PZY589916 QJU589916 QTQ589916 RDM589916 RNI589916 RXE589916 SHA589916 SQW589916 TAS589916 TKO589916 TUK589916 UEG589916 UOC589916 UXY589916 VHU589916 VRQ589916 WBM589916 WLI589916 WVE589916 F655452 IS655452 SO655452 ACK655452 AMG655452 AWC655452 BFY655452 BPU655452 BZQ655452 CJM655452 CTI655452 DDE655452 DNA655452 DWW655452 EGS655452 EQO655452 FAK655452 FKG655452 FUC655452 GDY655452 GNU655452 GXQ655452 HHM655452 HRI655452 IBE655452 ILA655452 IUW655452 JES655452 JOO655452 JYK655452 KIG655452 KSC655452 LBY655452 LLU655452 LVQ655452 MFM655452 MPI655452 MZE655452 NJA655452 NSW655452 OCS655452 OMO655452 OWK655452 PGG655452 PQC655452 PZY655452 QJU655452 QTQ655452 RDM655452 RNI655452 RXE655452 SHA655452 SQW655452 TAS655452 TKO655452 TUK655452 UEG655452 UOC655452 UXY655452 VHU655452 VRQ655452 WBM655452 WLI655452 WVE655452 F720988 IS720988 SO720988 ACK720988 AMG720988 AWC720988 BFY720988 BPU720988 BZQ720988 CJM720988 CTI720988 DDE720988 DNA720988 DWW720988 EGS720988 EQO720988 FAK720988 FKG720988 FUC720988 GDY720988 GNU720988 GXQ720988 HHM720988 HRI720988 IBE720988 ILA720988 IUW720988 JES720988 JOO720988 JYK720988 KIG720988 KSC720988 LBY720988 LLU720988 LVQ720988 MFM720988 MPI720988 MZE720988 NJA720988 NSW720988 OCS720988 OMO720988 OWK720988 PGG720988 PQC720988 PZY720988 QJU720988 QTQ720988 RDM720988 RNI720988 RXE720988 SHA720988 SQW720988 TAS720988 TKO720988 TUK720988 UEG720988 UOC720988 UXY720988 VHU720988 VRQ720988 WBM720988 WLI720988 WVE720988 F786524 IS786524 SO786524 ACK786524 AMG786524 AWC786524 BFY786524 BPU786524 BZQ786524 CJM786524 CTI786524 DDE786524 DNA786524 DWW786524 EGS786524 EQO786524 FAK786524 FKG786524 FUC786524 GDY786524 GNU786524 GXQ786524 HHM786524 HRI786524 IBE786524 ILA786524 IUW786524 JES786524 JOO786524 JYK786524 KIG786524 KSC786524 LBY786524 LLU786524 LVQ786524 MFM786524 MPI786524 MZE786524 NJA786524 NSW786524 OCS786524 OMO786524 OWK786524 PGG786524 PQC786524 PZY786524 QJU786524 QTQ786524 RDM786524 RNI786524 RXE786524 SHA786524 SQW786524 TAS786524 TKO786524 TUK786524 UEG786524 UOC786524 UXY786524 VHU786524 VRQ786524 WBM786524 WLI786524 WVE786524 F852060 IS852060 SO852060 ACK852060 AMG852060 AWC852060 BFY852060 BPU852060 BZQ852060 CJM852060 CTI852060 DDE852060 DNA852060 DWW852060 EGS852060 EQO852060 FAK852060 FKG852060 FUC852060 GDY852060 GNU852060 GXQ852060 HHM852060 HRI852060 IBE852060 ILA852060 IUW852060 JES852060 JOO852060 JYK852060 KIG852060 KSC852060 LBY852060 LLU852060 LVQ852060 MFM852060 MPI852060 MZE852060 NJA852060 NSW852060 OCS852060 OMO852060 OWK852060 PGG852060 PQC852060 PZY852060 QJU852060 QTQ852060 RDM852060 RNI852060 RXE852060 SHA852060 SQW852060 TAS852060 TKO852060 TUK852060 UEG852060 UOC852060 UXY852060 VHU852060 VRQ852060 WBM852060 WLI852060 WVE852060 F917596 IS917596 SO917596 ACK917596 AMG917596 AWC917596 BFY917596 BPU917596 BZQ917596 CJM917596 CTI917596 DDE917596 DNA917596 DWW917596 EGS917596 EQO917596 FAK917596 FKG917596 FUC917596 GDY917596 GNU917596 GXQ917596 HHM917596 HRI917596 IBE917596 ILA917596 IUW917596 JES917596 JOO917596 JYK917596 KIG917596 KSC917596 LBY917596 LLU917596 LVQ917596 MFM917596 MPI917596 MZE917596 NJA917596 NSW917596 OCS917596 OMO917596 OWK917596 PGG917596 PQC917596 PZY917596 QJU917596 QTQ917596 RDM917596 RNI917596 RXE917596 SHA917596 SQW917596 TAS917596 TKO917596 TUK917596 UEG917596 UOC917596 UXY917596 VHU917596 VRQ917596 WBM917596 WLI917596 WVE917596 F983132 IS983132 SO983132 ACK983132 AMG983132 AWC983132 BFY983132 BPU983132 BZQ983132 CJM983132 CTI983132 DDE983132 DNA983132 DWW983132 EGS983132 EQO983132 FAK983132 FKG983132 FUC983132 GDY983132 GNU983132 GXQ983132 HHM983132 HRI983132 IBE983132 ILA983132 IUW983132 JES983132 JOO983132 JYK983132 KIG983132 KSC983132 LBY983132 LLU983132 LVQ983132 MFM983132 MPI983132 MZE983132 NJA983132 NSW983132 OCS983132 OMO983132 OWK983132 PGG983132 PQC983132 PZY983132 QJU983132 QTQ983132 RDM983132 RNI983132 RXE983132 SHA983132 SQW983132 TAS983132 TKO983132 TUK983132 UEG983132 UOC983132 UXY983132 VHU983132 VRQ983132 WBM983132 WLI983132 WVE983132 F91 F93" xr:uid="{403A42B3-145E-4AE6-BD74-3A4E3BC08163}">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xr:uid="{8FA6C299-354B-425B-9232-2F154CA5AC6B}">
      <formula1>42005</formula1>
      <formula2>TODAY()</formula2>
    </dataValidation>
    <dataValidation type="textLength" allowBlank="1" showInputMessage="1" showErrorMessage="1" errorTitle="Errore di digitazione" error="Inserire massimo 1500 caratteri" sqref="D130:F130 IQ130:IS130 SM130:SO130 ACI130:ACK130 AME130:AMG130 AWA130:AWC130 BFW130:BFY130 BPS130:BPU130 BZO130:BZQ130 CJK130:CJM130 CTG130:CTI130 DDC130:DDE130 DMY130:DNA130 DWU130:DWW130 EGQ130:EGS130 EQM130:EQO130 FAI130:FAK130 FKE130:FKG130 FUA130:FUC130 GDW130:GDY130 GNS130:GNU130 GXO130:GXQ130 HHK130:HHM130 HRG130:HRI130 IBC130:IBE130 IKY130:ILA130 IUU130:IUW130 JEQ130:JES130 JOM130:JOO130 JYI130:JYK130 KIE130:KIG130 KSA130:KSC130 LBW130:LBY130 LLS130:LLU130 LVO130:LVQ130 MFK130:MFM130 MPG130:MPI130 MZC130:MZE130 NIY130:NJA130 NSU130:NSW130 OCQ130:OCS130 OMM130:OMO130 OWI130:OWK130 PGE130:PGG130 PQA130:PQC130 PZW130:PZY130 QJS130:QJU130 QTO130:QTQ130 RDK130:RDM130 RNG130:RNI130 RXC130:RXE130 SGY130:SHA130 SQU130:SQW130 TAQ130:TAS130 TKM130:TKO130 TUI130:TUK130 UEE130:UEG130 UOA130:UOC130 UXW130:UXY130 VHS130:VHU130 VRO130:VRQ130 WBK130:WBM130 WLG130:WLI130 WVC130:WVE130 D65669:F65669 IQ65669:IS65669 SM65669:SO65669 ACI65669:ACK65669 AME65669:AMG65669 AWA65669:AWC65669 BFW65669:BFY65669 BPS65669:BPU65669 BZO65669:BZQ65669 CJK65669:CJM65669 CTG65669:CTI65669 DDC65669:DDE65669 DMY65669:DNA65669 DWU65669:DWW65669 EGQ65669:EGS65669 EQM65669:EQO65669 FAI65669:FAK65669 FKE65669:FKG65669 FUA65669:FUC65669 GDW65669:GDY65669 GNS65669:GNU65669 GXO65669:GXQ65669 HHK65669:HHM65669 HRG65669:HRI65669 IBC65669:IBE65669 IKY65669:ILA65669 IUU65669:IUW65669 JEQ65669:JES65669 JOM65669:JOO65669 JYI65669:JYK65669 KIE65669:KIG65669 KSA65669:KSC65669 LBW65669:LBY65669 LLS65669:LLU65669 LVO65669:LVQ65669 MFK65669:MFM65669 MPG65669:MPI65669 MZC65669:MZE65669 NIY65669:NJA65669 NSU65669:NSW65669 OCQ65669:OCS65669 OMM65669:OMO65669 OWI65669:OWK65669 PGE65669:PGG65669 PQA65669:PQC65669 PZW65669:PZY65669 QJS65669:QJU65669 QTO65669:QTQ65669 RDK65669:RDM65669 RNG65669:RNI65669 RXC65669:RXE65669 SGY65669:SHA65669 SQU65669:SQW65669 TAQ65669:TAS65669 TKM65669:TKO65669 TUI65669:TUK65669 UEE65669:UEG65669 UOA65669:UOC65669 UXW65669:UXY65669 VHS65669:VHU65669 VRO65669:VRQ65669 WBK65669:WBM65669 WLG65669:WLI65669 WVC65669:WVE65669 D131205:F131205 IQ131205:IS131205 SM131205:SO131205 ACI131205:ACK131205 AME131205:AMG131205 AWA131205:AWC131205 BFW131205:BFY131205 BPS131205:BPU131205 BZO131205:BZQ131205 CJK131205:CJM131205 CTG131205:CTI131205 DDC131205:DDE131205 DMY131205:DNA131205 DWU131205:DWW131205 EGQ131205:EGS131205 EQM131205:EQO131205 FAI131205:FAK131205 FKE131205:FKG131205 FUA131205:FUC131205 GDW131205:GDY131205 GNS131205:GNU131205 GXO131205:GXQ131205 HHK131205:HHM131205 HRG131205:HRI131205 IBC131205:IBE131205 IKY131205:ILA131205 IUU131205:IUW131205 JEQ131205:JES131205 JOM131205:JOO131205 JYI131205:JYK131205 KIE131205:KIG131205 KSA131205:KSC131205 LBW131205:LBY131205 LLS131205:LLU131205 LVO131205:LVQ131205 MFK131205:MFM131205 MPG131205:MPI131205 MZC131205:MZE131205 NIY131205:NJA131205 NSU131205:NSW131205 OCQ131205:OCS131205 OMM131205:OMO131205 OWI131205:OWK131205 PGE131205:PGG131205 PQA131205:PQC131205 PZW131205:PZY131205 QJS131205:QJU131205 QTO131205:QTQ131205 RDK131205:RDM131205 RNG131205:RNI131205 RXC131205:RXE131205 SGY131205:SHA131205 SQU131205:SQW131205 TAQ131205:TAS131205 TKM131205:TKO131205 TUI131205:TUK131205 UEE131205:UEG131205 UOA131205:UOC131205 UXW131205:UXY131205 VHS131205:VHU131205 VRO131205:VRQ131205 WBK131205:WBM131205 WLG131205:WLI131205 WVC131205:WVE131205 D196741:F196741 IQ196741:IS196741 SM196741:SO196741 ACI196741:ACK196741 AME196741:AMG196741 AWA196741:AWC196741 BFW196741:BFY196741 BPS196741:BPU196741 BZO196741:BZQ196741 CJK196741:CJM196741 CTG196741:CTI196741 DDC196741:DDE196741 DMY196741:DNA196741 DWU196741:DWW196741 EGQ196741:EGS196741 EQM196741:EQO196741 FAI196741:FAK196741 FKE196741:FKG196741 FUA196741:FUC196741 GDW196741:GDY196741 GNS196741:GNU196741 GXO196741:GXQ196741 HHK196741:HHM196741 HRG196741:HRI196741 IBC196741:IBE196741 IKY196741:ILA196741 IUU196741:IUW196741 JEQ196741:JES196741 JOM196741:JOO196741 JYI196741:JYK196741 KIE196741:KIG196741 KSA196741:KSC196741 LBW196741:LBY196741 LLS196741:LLU196741 LVO196741:LVQ196741 MFK196741:MFM196741 MPG196741:MPI196741 MZC196741:MZE196741 NIY196741:NJA196741 NSU196741:NSW196741 OCQ196741:OCS196741 OMM196741:OMO196741 OWI196741:OWK196741 PGE196741:PGG196741 PQA196741:PQC196741 PZW196741:PZY196741 QJS196741:QJU196741 QTO196741:QTQ196741 RDK196741:RDM196741 RNG196741:RNI196741 RXC196741:RXE196741 SGY196741:SHA196741 SQU196741:SQW196741 TAQ196741:TAS196741 TKM196741:TKO196741 TUI196741:TUK196741 UEE196741:UEG196741 UOA196741:UOC196741 UXW196741:UXY196741 VHS196741:VHU196741 VRO196741:VRQ196741 WBK196741:WBM196741 WLG196741:WLI196741 WVC196741:WVE196741 D262277:F262277 IQ262277:IS262277 SM262277:SO262277 ACI262277:ACK262277 AME262277:AMG262277 AWA262277:AWC262277 BFW262277:BFY262277 BPS262277:BPU262277 BZO262277:BZQ262277 CJK262277:CJM262277 CTG262277:CTI262277 DDC262277:DDE262277 DMY262277:DNA262277 DWU262277:DWW262277 EGQ262277:EGS262277 EQM262277:EQO262277 FAI262277:FAK262277 FKE262277:FKG262277 FUA262277:FUC262277 GDW262277:GDY262277 GNS262277:GNU262277 GXO262277:GXQ262277 HHK262277:HHM262277 HRG262277:HRI262277 IBC262277:IBE262277 IKY262277:ILA262277 IUU262277:IUW262277 JEQ262277:JES262277 JOM262277:JOO262277 JYI262277:JYK262277 KIE262277:KIG262277 KSA262277:KSC262277 LBW262277:LBY262277 LLS262277:LLU262277 LVO262277:LVQ262277 MFK262277:MFM262277 MPG262277:MPI262277 MZC262277:MZE262277 NIY262277:NJA262277 NSU262277:NSW262277 OCQ262277:OCS262277 OMM262277:OMO262277 OWI262277:OWK262277 PGE262277:PGG262277 PQA262277:PQC262277 PZW262277:PZY262277 QJS262277:QJU262277 QTO262277:QTQ262277 RDK262277:RDM262277 RNG262277:RNI262277 RXC262277:RXE262277 SGY262277:SHA262277 SQU262277:SQW262277 TAQ262277:TAS262277 TKM262277:TKO262277 TUI262277:TUK262277 UEE262277:UEG262277 UOA262277:UOC262277 UXW262277:UXY262277 VHS262277:VHU262277 VRO262277:VRQ262277 WBK262277:WBM262277 WLG262277:WLI262277 WVC262277:WVE262277 D327813:F327813 IQ327813:IS327813 SM327813:SO327813 ACI327813:ACK327813 AME327813:AMG327813 AWA327813:AWC327813 BFW327813:BFY327813 BPS327813:BPU327813 BZO327813:BZQ327813 CJK327813:CJM327813 CTG327813:CTI327813 DDC327813:DDE327813 DMY327813:DNA327813 DWU327813:DWW327813 EGQ327813:EGS327813 EQM327813:EQO327813 FAI327813:FAK327813 FKE327813:FKG327813 FUA327813:FUC327813 GDW327813:GDY327813 GNS327813:GNU327813 GXO327813:GXQ327813 HHK327813:HHM327813 HRG327813:HRI327813 IBC327813:IBE327813 IKY327813:ILA327813 IUU327813:IUW327813 JEQ327813:JES327813 JOM327813:JOO327813 JYI327813:JYK327813 KIE327813:KIG327813 KSA327813:KSC327813 LBW327813:LBY327813 LLS327813:LLU327813 LVO327813:LVQ327813 MFK327813:MFM327813 MPG327813:MPI327813 MZC327813:MZE327813 NIY327813:NJA327813 NSU327813:NSW327813 OCQ327813:OCS327813 OMM327813:OMO327813 OWI327813:OWK327813 PGE327813:PGG327813 PQA327813:PQC327813 PZW327813:PZY327813 QJS327813:QJU327813 QTO327813:QTQ327813 RDK327813:RDM327813 RNG327813:RNI327813 RXC327813:RXE327813 SGY327813:SHA327813 SQU327813:SQW327813 TAQ327813:TAS327813 TKM327813:TKO327813 TUI327813:TUK327813 UEE327813:UEG327813 UOA327813:UOC327813 UXW327813:UXY327813 VHS327813:VHU327813 VRO327813:VRQ327813 WBK327813:WBM327813 WLG327813:WLI327813 WVC327813:WVE327813 D393349:F393349 IQ393349:IS393349 SM393349:SO393349 ACI393349:ACK393349 AME393349:AMG393349 AWA393349:AWC393349 BFW393349:BFY393349 BPS393349:BPU393349 BZO393349:BZQ393349 CJK393349:CJM393349 CTG393349:CTI393349 DDC393349:DDE393349 DMY393349:DNA393349 DWU393349:DWW393349 EGQ393349:EGS393349 EQM393349:EQO393349 FAI393349:FAK393349 FKE393349:FKG393349 FUA393349:FUC393349 GDW393349:GDY393349 GNS393349:GNU393349 GXO393349:GXQ393349 HHK393349:HHM393349 HRG393349:HRI393349 IBC393349:IBE393349 IKY393349:ILA393349 IUU393349:IUW393349 JEQ393349:JES393349 JOM393349:JOO393349 JYI393349:JYK393349 KIE393349:KIG393349 KSA393349:KSC393349 LBW393349:LBY393349 LLS393349:LLU393349 LVO393349:LVQ393349 MFK393349:MFM393349 MPG393349:MPI393349 MZC393349:MZE393349 NIY393349:NJA393349 NSU393349:NSW393349 OCQ393349:OCS393349 OMM393349:OMO393349 OWI393349:OWK393349 PGE393349:PGG393349 PQA393349:PQC393349 PZW393349:PZY393349 QJS393349:QJU393349 QTO393349:QTQ393349 RDK393349:RDM393349 RNG393349:RNI393349 RXC393349:RXE393349 SGY393349:SHA393349 SQU393349:SQW393349 TAQ393349:TAS393349 TKM393349:TKO393349 TUI393349:TUK393349 UEE393349:UEG393349 UOA393349:UOC393349 UXW393349:UXY393349 VHS393349:VHU393349 VRO393349:VRQ393349 WBK393349:WBM393349 WLG393349:WLI393349 WVC393349:WVE393349 D458885:F458885 IQ458885:IS458885 SM458885:SO458885 ACI458885:ACK458885 AME458885:AMG458885 AWA458885:AWC458885 BFW458885:BFY458885 BPS458885:BPU458885 BZO458885:BZQ458885 CJK458885:CJM458885 CTG458885:CTI458885 DDC458885:DDE458885 DMY458885:DNA458885 DWU458885:DWW458885 EGQ458885:EGS458885 EQM458885:EQO458885 FAI458885:FAK458885 FKE458885:FKG458885 FUA458885:FUC458885 GDW458885:GDY458885 GNS458885:GNU458885 GXO458885:GXQ458885 HHK458885:HHM458885 HRG458885:HRI458885 IBC458885:IBE458885 IKY458885:ILA458885 IUU458885:IUW458885 JEQ458885:JES458885 JOM458885:JOO458885 JYI458885:JYK458885 KIE458885:KIG458885 KSA458885:KSC458885 LBW458885:LBY458885 LLS458885:LLU458885 LVO458885:LVQ458885 MFK458885:MFM458885 MPG458885:MPI458885 MZC458885:MZE458885 NIY458885:NJA458885 NSU458885:NSW458885 OCQ458885:OCS458885 OMM458885:OMO458885 OWI458885:OWK458885 PGE458885:PGG458885 PQA458885:PQC458885 PZW458885:PZY458885 QJS458885:QJU458885 QTO458885:QTQ458885 RDK458885:RDM458885 RNG458885:RNI458885 RXC458885:RXE458885 SGY458885:SHA458885 SQU458885:SQW458885 TAQ458885:TAS458885 TKM458885:TKO458885 TUI458885:TUK458885 UEE458885:UEG458885 UOA458885:UOC458885 UXW458885:UXY458885 VHS458885:VHU458885 VRO458885:VRQ458885 WBK458885:WBM458885 WLG458885:WLI458885 WVC458885:WVE458885 D524421:F524421 IQ524421:IS524421 SM524421:SO524421 ACI524421:ACK524421 AME524421:AMG524421 AWA524421:AWC524421 BFW524421:BFY524421 BPS524421:BPU524421 BZO524421:BZQ524421 CJK524421:CJM524421 CTG524421:CTI524421 DDC524421:DDE524421 DMY524421:DNA524421 DWU524421:DWW524421 EGQ524421:EGS524421 EQM524421:EQO524421 FAI524421:FAK524421 FKE524421:FKG524421 FUA524421:FUC524421 GDW524421:GDY524421 GNS524421:GNU524421 GXO524421:GXQ524421 HHK524421:HHM524421 HRG524421:HRI524421 IBC524421:IBE524421 IKY524421:ILA524421 IUU524421:IUW524421 JEQ524421:JES524421 JOM524421:JOO524421 JYI524421:JYK524421 KIE524421:KIG524421 KSA524421:KSC524421 LBW524421:LBY524421 LLS524421:LLU524421 LVO524421:LVQ524421 MFK524421:MFM524421 MPG524421:MPI524421 MZC524421:MZE524421 NIY524421:NJA524421 NSU524421:NSW524421 OCQ524421:OCS524421 OMM524421:OMO524421 OWI524421:OWK524421 PGE524421:PGG524421 PQA524421:PQC524421 PZW524421:PZY524421 QJS524421:QJU524421 QTO524421:QTQ524421 RDK524421:RDM524421 RNG524421:RNI524421 RXC524421:RXE524421 SGY524421:SHA524421 SQU524421:SQW524421 TAQ524421:TAS524421 TKM524421:TKO524421 TUI524421:TUK524421 UEE524421:UEG524421 UOA524421:UOC524421 UXW524421:UXY524421 VHS524421:VHU524421 VRO524421:VRQ524421 WBK524421:WBM524421 WLG524421:WLI524421 WVC524421:WVE524421 D589957:F589957 IQ589957:IS589957 SM589957:SO589957 ACI589957:ACK589957 AME589957:AMG589957 AWA589957:AWC589957 BFW589957:BFY589957 BPS589957:BPU589957 BZO589957:BZQ589957 CJK589957:CJM589957 CTG589957:CTI589957 DDC589957:DDE589957 DMY589957:DNA589957 DWU589957:DWW589957 EGQ589957:EGS589957 EQM589957:EQO589957 FAI589957:FAK589957 FKE589957:FKG589957 FUA589957:FUC589957 GDW589957:GDY589957 GNS589957:GNU589957 GXO589957:GXQ589957 HHK589957:HHM589957 HRG589957:HRI589957 IBC589957:IBE589957 IKY589957:ILA589957 IUU589957:IUW589957 JEQ589957:JES589957 JOM589957:JOO589957 JYI589957:JYK589957 KIE589957:KIG589957 KSA589957:KSC589957 LBW589957:LBY589957 LLS589957:LLU589957 LVO589957:LVQ589957 MFK589957:MFM589957 MPG589957:MPI589957 MZC589957:MZE589957 NIY589957:NJA589957 NSU589957:NSW589957 OCQ589957:OCS589957 OMM589957:OMO589957 OWI589957:OWK589957 PGE589957:PGG589957 PQA589957:PQC589957 PZW589957:PZY589957 QJS589957:QJU589957 QTO589957:QTQ589957 RDK589957:RDM589957 RNG589957:RNI589957 RXC589957:RXE589957 SGY589957:SHA589957 SQU589957:SQW589957 TAQ589957:TAS589957 TKM589957:TKO589957 TUI589957:TUK589957 UEE589957:UEG589957 UOA589957:UOC589957 UXW589957:UXY589957 VHS589957:VHU589957 VRO589957:VRQ589957 WBK589957:WBM589957 WLG589957:WLI589957 WVC589957:WVE589957 D655493:F655493 IQ655493:IS655493 SM655493:SO655493 ACI655493:ACK655493 AME655493:AMG655493 AWA655493:AWC655493 BFW655493:BFY655493 BPS655493:BPU655493 BZO655493:BZQ655493 CJK655493:CJM655493 CTG655493:CTI655493 DDC655493:DDE655493 DMY655493:DNA655493 DWU655493:DWW655493 EGQ655493:EGS655493 EQM655493:EQO655493 FAI655493:FAK655493 FKE655493:FKG655493 FUA655493:FUC655493 GDW655493:GDY655493 GNS655493:GNU655493 GXO655493:GXQ655493 HHK655493:HHM655493 HRG655493:HRI655493 IBC655493:IBE655493 IKY655493:ILA655493 IUU655493:IUW655493 JEQ655493:JES655493 JOM655493:JOO655493 JYI655493:JYK655493 KIE655493:KIG655493 KSA655493:KSC655493 LBW655493:LBY655493 LLS655493:LLU655493 LVO655493:LVQ655493 MFK655493:MFM655493 MPG655493:MPI655493 MZC655493:MZE655493 NIY655493:NJA655493 NSU655493:NSW655493 OCQ655493:OCS655493 OMM655493:OMO655493 OWI655493:OWK655493 PGE655493:PGG655493 PQA655493:PQC655493 PZW655493:PZY655493 QJS655493:QJU655493 QTO655493:QTQ655493 RDK655493:RDM655493 RNG655493:RNI655493 RXC655493:RXE655493 SGY655493:SHA655493 SQU655493:SQW655493 TAQ655493:TAS655493 TKM655493:TKO655493 TUI655493:TUK655493 UEE655493:UEG655493 UOA655493:UOC655493 UXW655493:UXY655493 VHS655493:VHU655493 VRO655493:VRQ655493 WBK655493:WBM655493 WLG655493:WLI655493 WVC655493:WVE655493 D721029:F721029 IQ721029:IS721029 SM721029:SO721029 ACI721029:ACK721029 AME721029:AMG721029 AWA721029:AWC721029 BFW721029:BFY721029 BPS721029:BPU721029 BZO721029:BZQ721029 CJK721029:CJM721029 CTG721029:CTI721029 DDC721029:DDE721029 DMY721029:DNA721029 DWU721029:DWW721029 EGQ721029:EGS721029 EQM721029:EQO721029 FAI721029:FAK721029 FKE721029:FKG721029 FUA721029:FUC721029 GDW721029:GDY721029 GNS721029:GNU721029 GXO721029:GXQ721029 HHK721029:HHM721029 HRG721029:HRI721029 IBC721029:IBE721029 IKY721029:ILA721029 IUU721029:IUW721029 JEQ721029:JES721029 JOM721029:JOO721029 JYI721029:JYK721029 KIE721029:KIG721029 KSA721029:KSC721029 LBW721029:LBY721029 LLS721029:LLU721029 LVO721029:LVQ721029 MFK721029:MFM721029 MPG721029:MPI721029 MZC721029:MZE721029 NIY721029:NJA721029 NSU721029:NSW721029 OCQ721029:OCS721029 OMM721029:OMO721029 OWI721029:OWK721029 PGE721029:PGG721029 PQA721029:PQC721029 PZW721029:PZY721029 QJS721029:QJU721029 QTO721029:QTQ721029 RDK721029:RDM721029 RNG721029:RNI721029 RXC721029:RXE721029 SGY721029:SHA721029 SQU721029:SQW721029 TAQ721029:TAS721029 TKM721029:TKO721029 TUI721029:TUK721029 UEE721029:UEG721029 UOA721029:UOC721029 UXW721029:UXY721029 VHS721029:VHU721029 VRO721029:VRQ721029 WBK721029:WBM721029 WLG721029:WLI721029 WVC721029:WVE721029 D786565:F786565 IQ786565:IS786565 SM786565:SO786565 ACI786565:ACK786565 AME786565:AMG786565 AWA786565:AWC786565 BFW786565:BFY786565 BPS786565:BPU786565 BZO786565:BZQ786565 CJK786565:CJM786565 CTG786565:CTI786565 DDC786565:DDE786565 DMY786565:DNA786565 DWU786565:DWW786565 EGQ786565:EGS786565 EQM786565:EQO786565 FAI786565:FAK786565 FKE786565:FKG786565 FUA786565:FUC786565 GDW786565:GDY786565 GNS786565:GNU786565 GXO786565:GXQ786565 HHK786565:HHM786565 HRG786565:HRI786565 IBC786565:IBE786565 IKY786565:ILA786565 IUU786565:IUW786565 JEQ786565:JES786565 JOM786565:JOO786565 JYI786565:JYK786565 KIE786565:KIG786565 KSA786565:KSC786565 LBW786565:LBY786565 LLS786565:LLU786565 LVO786565:LVQ786565 MFK786565:MFM786565 MPG786565:MPI786565 MZC786565:MZE786565 NIY786565:NJA786565 NSU786565:NSW786565 OCQ786565:OCS786565 OMM786565:OMO786565 OWI786565:OWK786565 PGE786565:PGG786565 PQA786565:PQC786565 PZW786565:PZY786565 QJS786565:QJU786565 QTO786565:QTQ786565 RDK786565:RDM786565 RNG786565:RNI786565 RXC786565:RXE786565 SGY786565:SHA786565 SQU786565:SQW786565 TAQ786565:TAS786565 TKM786565:TKO786565 TUI786565:TUK786565 UEE786565:UEG786565 UOA786565:UOC786565 UXW786565:UXY786565 VHS786565:VHU786565 VRO786565:VRQ786565 WBK786565:WBM786565 WLG786565:WLI786565 WVC786565:WVE786565 D852101:F852101 IQ852101:IS852101 SM852101:SO852101 ACI852101:ACK852101 AME852101:AMG852101 AWA852101:AWC852101 BFW852101:BFY852101 BPS852101:BPU852101 BZO852101:BZQ852101 CJK852101:CJM852101 CTG852101:CTI852101 DDC852101:DDE852101 DMY852101:DNA852101 DWU852101:DWW852101 EGQ852101:EGS852101 EQM852101:EQO852101 FAI852101:FAK852101 FKE852101:FKG852101 FUA852101:FUC852101 GDW852101:GDY852101 GNS852101:GNU852101 GXO852101:GXQ852101 HHK852101:HHM852101 HRG852101:HRI852101 IBC852101:IBE852101 IKY852101:ILA852101 IUU852101:IUW852101 JEQ852101:JES852101 JOM852101:JOO852101 JYI852101:JYK852101 KIE852101:KIG852101 KSA852101:KSC852101 LBW852101:LBY852101 LLS852101:LLU852101 LVO852101:LVQ852101 MFK852101:MFM852101 MPG852101:MPI852101 MZC852101:MZE852101 NIY852101:NJA852101 NSU852101:NSW852101 OCQ852101:OCS852101 OMM852101:OMO852101 OWI852101:OWK852101 PGE852101:PGG852101 PQA852101:PQC852101 PZW852101:PZY852101 QJS852101:QJU852101 QTO852101:QTQ852101 RDK852101:RDM852101 RNG852101:RNI852101 RXC852101:RXE852101 SGY852101:SHA852101 SQU852101:SQW852101 TAQ852101:TAS852101 TKM852101:TKO852101 TUI852101:TUK852101 UEE852101:UEG852101 UOA852101:UOC852101 UXW852101:UXY852101 VHS852101:VHU852101 VRO852101:VRQ852101 WBK852101:WBM852101 WLG852101:WLI852101 WVC852101:WVE852101 D917637:F917637 IQ917637:IS917637 SM917637:SO917637 ACI917637:ACK917637 AME917637:AMG917637 AWA917637:AWC917637 BFW917637:BFY917637 BPS917637:BPU917637 BZO917637:BZQ917637 CJK917637:CJM917637 CTG917637:CTI917637 DDC917637:DDE917637 DMY917637:DNA917637 DWU917637:DWW917637 EGQ917637:EGS917637 EQM917637:EQO917637 FAI917637:FAK917637 FKE917637:FKG917637 FUA917637:FUC917637 GDW917637:GDY917637 GNS917637:GNU917637 GXO917637:GXQ917637 HHK917637:HHM917637 HRG917637:HRI917637 IBC917637:IBE917637 IKY917637:ILA917637 IUU917637:IUW917637 JEQ917637:JES917637 JOM917637:JOO917637 JYI917637:JYK917637 KIE917637:KIG917637 KSA917637:KSC917637 LBW917637:LBY917637 LLS917637:LLU917637 LVO917637:LVQ917637 MFK917637:MFM917637 MPG917637:MPI917637 MZC917637:MZE917637 NIY917637:NJA917637 NSU917637:NSW917637 OCQ917637:OCS917637 OMM917637:OMO917637 OWI917637:OWK917637 PGE917637:PGG917637 PQA917637:PQC917637 PZW917637:PZY917637 QJS917637:QJU917637 QTO917637:QTQ917637 RDK917637:RDM917637 RNG917637:RNI917637 RXC917637:RXE917637 SGY917637:SHA917637 SQU917637:SQW917637 TAQ917637:TAS917637 TKM917637:TKO917637 TUI917637:TUK917637 UEE917637:UEG917637 UOA917637:UOC917637 UXW917637:UXY917637 VHS917637:VHU917637 VRO917637:VRQ917637 WBK917637:WBM917637 WLG917637:WLI917637 WVC917637:WVE917637 D983173:F983173 IQ983173:IS983173 SM983173:SO983173 ACI983173:ACK983173 AME983173:AMG983173 AWA983173:AWC983173 BFW983173:BFY983173 BPS983173:BPU983173 BZO983173:BZQ983173 CJK983173:CJM983173 CTG983173:CTI983173 DDC983173:DDE983173 DMY983173:DNA983173 DWU983173:DWW983173 EGQ983173:EGS983173 EQM983173:EQO983173 FAI983173:FAK983173 FKE983173:FKG983173 FUA983173:FUC983173 GDW983173:GDY983173 GNS983173:GNU983173 GXO983173:GXQ983173 HHK983173:HHM983173 HRG983173:HRI983173 IBC983173:IBE983173 IKY983173:ILA983173 IUU983173:IUW983173 JEQ983173:JES983173 JOM983173:JOO983173 JYI983173:JYK983173 KIE983173:KIG983173 KSA983173:KSC983173 LBW983173:LBY983173 LLS983173:LLU983173 LVO983173:LVQ983173 MFK983173:MFM983173 MPG983173:MPI983173 MZC983173:MZE983173 NIY983173:NJA983173 NSU983173:NSW983173 OCQ983173:OCS983173 OMM983173:OMO983173 OWI983173:OWK983173 PGE983173:PGG983173 PQA983173:PQC983173 PZW983173:PZY983173 QJS983173:QJU983173 QTO983173:QTQ983173 RDK983173:RDM983173 RNG983173:RNI983173 RXC983173:RXE983173 SGY983173:SHA983173 SQU983173:SQW983173 TAQ983173:TAS983173 TKM983173:TKO983173 TUI983173:TUK983173 UEE983173:UEG983173 UOA983173:UOC983173 UXW983173:UXY983173 VHS983173:VHU983173 VRO983173:VRQ983173 WBK983173:WBM983173 WLG983173:WLI983173 WVC983173:WVE983173 IQ133:IS133 SM133:SO133 ACI133:ACK133 AME133:AMG133 AWA133:AWC133 BFW133:BFY133 BPS133:BPU133 BZO133:BZQ133 CJK133:CJM133 CTG133:CTI133 DDC133:DDE133 DMY133:DNA133 DWU133:DWW133 EGQ133:EGS133 EQM133:EQO133 FAI133:FAK133 FKE133:FKG133 FUA133:FUC133 GDW133:GDY133 GNS133:GNU133 GXO133:GXQ133 HHK133:HHM133 HRG133:HRI133 IBC133:IBE133 IKY133:ILA133 IUU133:IUW133 JEQ133:JES133 JOM133:JOO133 JYI133:JYK133 KIE133:KIG133 KSA133:KSC133 LBW133:LBY133 LLS133:LLU133 LVO133:LVQ133 MFK133:MFM133 MPG133:MPI133 MZC133:MZE133 NIY133:NJA133 NSU133:NSW133 OCQ133:OCS133 OMM133:OMO133 OWI133:OWK133 PGE133:PGG133 PQA133:PQC133 PZW133:PZY133 QJS133:QJU133 QTO133:QTQ133 RDK133:RDM133 RNG133:RNI133 RXC133:RXE133 SGY133:SHA133 SQU133:SQW133 TAQ133:TAS133 TKM133:TKO133 TUI133:TUK133 UEE133:UEG133 UOA133:UOC133 UXW133:UXY133 VHS133:VHU133 VRO133:VRQ133 WBK133:WBM133 WLG133:WLI133 WVC133:WVE133 WVC983176:WVE983176 D65672:F65672 IQ65672:IS65672 SM65672:SO65672 ACI65672:ACK65672 AME65672:AMG65672 AWA65672:AWC65672 BFW65672:BFY65672 BPS65672:BPU65672 BZO65672:BZQ65672 CJK65672:CJM65672 CTG65672:CTI65672 DDC65672:DDE65672 DMY65672:DNA65672 DWU65672:DWW65672 EGQ65672:EGS65672 EQM65672:EQO65672 FAI65672:FAK65672 FKE65672:FKG65672 FUA65672:FUC65672 GDW65672:GDY65672 GNS65672:GNU65672 GXO65672:GXQ65672 HHK65672:HHM65672 HRG65672:HRI65672 IBC65672:IBE65672 IKY65672:ILA65672 IUU65672:IUW65672 JEQ65672:JES65672 JOM65672:JOO65672 JYI65672:JYK65672 KIE65672:KIG65672 KSA65672:KSC65672 LBW65672:LBY65672 LLS65672:LLU65672 LVO65672:LVQ65672 MFK65672:MFM65672 MPG65672:MPI65672 MZC65672:MZE65672 NIY65672:NJA65672 NSU65672:NSW65672 OCQ65672:OCS65672 OMM65672:OMO65672 OWI65672:OWK65672 PGE65672:PGG65672 PQA65672:PQC65672 PZW65672:PZY65672 QJS65672:QJU65672 QTO65672:QTQ65672 RDK65672:RDM65672 RNG65672:RNI65672 RXC65672:RXE65672 SGY65672:SHA65672 SQU65672:SQW65672 TAQ65672:TAS65672 TKM65672:TKO65672 TUI65672:TUK65672 UEE65672:UEG65672 UOA65672:UOC65672 UXW65672:UXY65672 VHS65672:VHU65672 VRO65672:VRQ65672 WBK65672:WBM65672 WLG65672:WLI65672 WVC65672:WVE65672 D131208:F131208 IQ131208:IS131208 SM131208:SO131208 ACI131208:ACK131208 AME131208:AMG131208 AWA131208:AWC131208 BFW131208:BFY131208 BPS131208:BPU131208 BZO131208:BZQ131208 CJK131208:CJM131208 CTG131208:CTI131208 DDC131208:DDE131208 DMY131208:DNA131208 DWU131208:DWW131208 EGQ131208:EGS131208 EQM131208:EQO131208 FAI131208:FAK131208 FKE131208:FKG131208 FUA131208:FUC131208 GDW131208:GDY131208 GNS131208:GNU131208 GXO131208:GXQ131208 HHK131208:HHM131208 HRG131208:HRI131208 IBC131208:IBE131208 IKY131208:ILA131208 IUU131208:IUW131208 JEQ131208:JES131208 JOM131208:JOO131208 JYI131208:JYK131208 KIE131208:KIG131208 KSA131208:KSC131208 LBW131208:LBY131208 LLS131208:LLU131208 LVO131208:LVQ131208 MFK131208:MFM131208 MPG131208:MPI131208 MZC131208:MZE131208 NIY131208:NJA131208 NSU131208:NSW131208 OCQ131208:OCS131208 OMM131208:OMO131208 OWI131208:OWK131208 PGE131208:PGG131208 PQA131208:PQC131208 PZW131208:PZY131208 QJS131208:QJU131208 QTO131208:QTQ131208 RDK131208:RDM131208 RNG131208:RNI131208 RXC131208:RXE131208 SGY131208:SHA131208 SQU131208:SQW131208 TAQ131208:TAS131208 TKM131208:TKO131208 TUI131208:TUK131208 UEE131208:UEG131208 UOA131208:UOC131208 UXW131208:UXY131208 VHS131208:VHU131208 VRO131208:VRQ131208 WBK131208:WBM131208 WLG131208:WLI131208 WVC131208:WVE131208 D196744:F196744 IQ196744:IS196744 SM196744:SO196744 ACI196744:ACK196744 AME196744:AMG196744 AWA196744:AWC196744 BFW196744:BFY196744 BPS196744:BPU196744 BZO196744:BZQ196744 CJK196744:CJM196744 CTG196744:CTI196744 DDC196744:DDE196744 DMY196744:DNA196744 DWU196744:DWW196744 EGQ196744:EGS196744 EQM196744:EQO196744 FAI196744:FAK196744 FKE196744:FKG196744 FUA196744:FUC196744 GDW196744:GDY196744 GNS196744:GNU196744 GXO196744:GXQ196744 HHK196744:HHM196744 HRG196744:HRI196744 IBC196744:IBE196744 IKY196744:ILA196744 IUU196744:IUW196744 JEQ196744:JES196744 JOM196744:JOO196744 JYI196744:JYK196744 KIE196744:KIG196744 KSA196744:KSC196744 LBW196744:LBY196744 LLS196744:LLU196744 LVO196744:LVQ196744 MFK196744:MFM196744 MPG196744:MPI196744 MZC196744:MZE196744 NIY196744:NJA196744 NSU196744:NSW196744 OCQ196744:OCS196744 OMM196744:OMO196744 OWI196744:OWK196744 PGE196744:PGG196744 PQA196744:PQC196744 PZW196744:PZY196744 QJS196744:QJU196744 QTO196744:QTQ196744 RDK196744:RDM196744 RNG196744:RNI196744 RXC196744:RXE196744 SGY196744:SHA196744 SQU196744:SQW196744 TAQ196744:TAS196744 TKM196744:TKO196744 TUI196744:TUK196744 UEE196744:UEG196744 UOA196744:UOC196744 UXW196744:UXY196744 VHS196744:VHU196744 VRO196744:VRQ196744 WBK196744:WBM196744 WLG196744:WLI196744 WVC196744:WVE196744 D262280:F262280 IQ262280:IS262280 SM262280:SO262280 ACI262280:ACK262280 AME262280:AMG262280 AWA262280:AWC262280 BFW262280:BFY262280 BPS262280:BPU262280 BZO262280:BZQ262280 CJK262280:CJM262280 CTG262280:CTI262280 DDC262280:DDE262280 DMY262280:DNA262280 DWU262280:DWW262280 EGQ262280:EGS262280 EQM262280:EQO262280 FAI262280:FAK262280 FKE262280:FKG262280 FUA262280:FUC262280 GDW262280:GDY262280 GNS262280:GNU262280 GXO262280:GXQ262280 HHK262280:HHM262280 HRG262280:HRI262280 IBC262280:IBE262280 IKY262280:ILA262280 IUU262280:IUW262280 JEQ262280:JES262280 JOM262280:JOO262280 JYI262280:JYK262280 KIE262280:KIG262280 KSA262280:KSC262280 LBW262280:LBY262280 LLS262280:LLU262280 LVO262280:LVQ262280 MFK262280:MFM262280 MPG262280:MPI262280 MZC262280:MZE262280 NIY262280:NJA262280 NSU262280:NSW262280 OCQ262280:OCS262280 OMM262280:OMO262280 OWI262280:OWK262280 PGE262280:PGG262280 PQA262280:PQC262280 PZW262280:PZY262280 QJS262280:QJU262280 QTO262280:QTQ262280 RDK262280:RDM262280 RNG262280:RNI262280 RXC262280:RXE262280 SGY262280:SHA262280 SQU262280:SQW262280 TAQ262280:TAS262280 TKM262280:TKO262280 TUI262280:TUK262280 UEE262280:UEG262280 UOA262280:UOC262280 UXW262280:UXY262280 VHS262280:VHU262280 VRO262280:VRQ262280 WBK262280:WBM262280 WLG262280:WLI262280 WVC262280:WVE262280 D327816:F327816 IQ327816:IS327816 SM327816:SO327816 ACI327816:ACK327816 AME327816:AMG327816 AWA327816:AWC327816 BFW327816:BFY327816 BPS327816:BPU327816 BZO327816:BZQ327816 CJK327816:CJM327816 CTG327816:CTI327816 DDC327816:DDE327816 DMY327816:DNA327816 DWU327816:DWW327816 EGQ327816:EGS327816 EQM327816:EQO327816 FAI327816:FAK327816 FKE327816:FKG327816 FUA327816:FUC327816 GDW327816:GDY327816 GNS327816:GNU327816 GXO327816:GXQ327816 HHK327816:HHM327816 HRG327816:HRI327816 IBC327816:IBE327816 IKY327816:ILA327816 IUU327816:IUW327816 JEQ327816:JES327816 JOM327816:JOO327816 JYI327816:JYK327816 KIE327816:KIG327816 KSA327816:KSC327816 LBW327816:LBY327816 LLS327816:LLU327816 LVO327816:LVQ327816 MFK327816:MFM327816 MPG327816:MPI327816 MZC327816:MZE327816 NIY327816:NJA327816 NSU327816:NSW327816 OCQ327816:OCS327816 OMM327816:OMO327816 OWI327816:OWK327816 PGE327816:PGG327816 PQA327816:PQC327816 PZW327816:PZY327816 QJS327816:QJU327816 QTO327816:QTQ327816 RDK327816:RDM327816 RNG327816:RNI327816 RXC327816:RXE327816 SGY327816:SHA327816 SQU327816:SQW327816 TAQ327816:TAS327816 TKM327816:TKO327816 TUI327816:TUK327816 UEE327816:UEG327816 UOA327816:UOC327816 UXW327816:UXY327816 VHS327816:VHU327816 VRO327816:VRQ327816 WBK327816:WBM327816 WLG327816:WLI327816 WVC327816:WVE327816 D393352:F393352 IQ393352:IS393352 SM393352:SO393352 ACI393352:ACK393352 AME393352:AMG393352 AWA393352:AWC393352 BFW393352:BFY393352 BPS393352:BPU393352 BZO393352:BZQ393352 CJK393352:CJM393352 CTG393352:CTI393352 DDC393352:DDE393352 DMY393352:DNA393352 DWU393352:DWW393352 EGQ393352:EGS393352 EQM393352:EQO393352 FAI393352:FAK393352 FKE393352:FKG393352 FUA393352:FUC393352 GDW393352:GDY393352 GNS393352:GNU393352 GXO393352:GXQ393352 HHK393352:HHM393352 HRG393352:HRI393352 IBC393352:IBE393352 IKY393352:ILA393352 IUU393352:IUW393352 JEQ393352:JES393352 JOM393352:JOO393352 JYI393352:JYK393352 KIE393352:KIG393352 KSA393352:KSC393352 LBW393352:LBY393352 LLS393352:LLU393352 LVO393352:LVQ393352 MFK393352:MFM393352 MPG393352:MPI393352 MZC393352:MZE393352 NIY393352:NJA393352 NSU393352:NSW393352 OCQ393352:OCS393352 OMM393352:OMO393352 OWI393352:OWK393352 PGE393352:PGG393352 PQA393352:PQC393352 PZW393352:PZY393352 QJS393352:QJU393352 QTO393352:QTQ393352 RDK393352:RDM393352 RNG393352:RNI393352 RXC393352:RXE393352 SGY393352:SHA393352 SQU393352:SQW393352 TAQ393352:TAS393352 TKM393352:TKO393352 TUI393352:TUK393352 UEE393352:UEG393352 UOA393352:UOC393352 UXW393352:UXY393352 VHS393352:VHU393352 VRO393352:VRQ393352 WBK393352:WBM393352 WLG393352:WLI393352 WVC393352:WVE393352 D458888:F458888 IQ458888:IS458888 SM458888:SO458888 ACI458888:ACK458888 AME458888:AMG458888 AWA458888:AWC458888 BFW458888:BFY458888 BPS458888:BPU458888 BZO458888:BZQ458888 CJK458888:CJM458888 CTG458888:CTI458888 DDC458888:DDE458888 DMY458888:DNA458888 DWU458888:DWW458888 EGQ458888:EGS458888 EQM458888:EQO458888 FAI458888:FAK458888 FKE458888:FKG458888 FUA458888:FUC458888 GDW458888:GDY458888 GNS458888:GNU458888 GXO458888:GXQ458888 HHK458888:HHM458888 HRG458888:HRI458888 IBC458888:IBE458888 IKY458888:ILA458888 IUU458888:IUW458888 JEQ458888:JES458888 JOM458888:JOO458888 JYI458888:JYK458888 KIE458888:KIG458888 KSA458888:KSC458888 LBW458888:LBY458888 LLS458888:LLU458888 LVO458888:LVQ458888 MFK458888:MFM458888 MPG458888:MPI458888 MZC458888:MZE458888 NIY458888:NJA458888 NSU458888:NSW458888 OCQ458888:OCS458888 OMM458888:OMO458888 OWI458888:OWK458888 PGE458888:PGG458888 PQA458888:PQC458888 PZW458888:PZY458888 QJS458888:QJU458888 QTO458888:QTQ458888 RDK458888:RDM458888 RNG458888:RNI458888 RXC458888:RXE458888 SGY458888:SHA458888 SQU458888:SQW458888 TAQ458888:TAS458888 TKM458888:TKO458888 TUI458888:TUK458888 UEE458888:UEG458888 UOA458888:UOC458888 UXW458888:UXY458888 VHS458888:VHU458888 VRO458888:VRQ458888 WBK458888:WBM458888 WLG458888:WLI458888 WVC458888:WVE458888 D524424:F524424 IQ524424:IS524424 SM524424:SO524424 ACI524424:ACK524424 AME524424:AMG524424 AWA524424:AWC524424 BFW524424:BFY524424 BPS524424:BPU524424 BZO524424:BZQ524424 CJK524424:CJM524424 CTG524424:CTI524424 DDC524424:DDE524424 DMY524424:DNA524424 DWU524424:DWW524424 EGQ524424:EGS524424 EQM524424:EQO524424 FAI524424:FAK524424 FKE524424:FKG524424 FUA524424:FUC524424 GDW524424:GDY524424 GNS524424:GNU524424 GXO524424:GXQ524424 HHK524424:HHM524424 HRG524424:HRI524424 IBC524424:IBE524424 IKY524424:ILA524424 IUU524424:IUW524424 JEQ524424:JES524424 JOM524424:JOO524424 JYI524424:JYK524424 KIE524424:KIG524424 KSA524424:KSC524424 LBW524424:LBY524424 LLS524424:LLU524424 LVO524424:LVQ524424 MFK524424:MFM524424 MPG524424:MPI524424 MZC524424:MZE524424 NIY524424:NJA524424 NSU524424:NSW524424 OCQ524424:OCS524424 OMM524424:OMO524424 OWI524424:OWK524424 PGE524424:PGG524424 PQA524424:PQC524424 PZW524424:PZY524424 QJS524424:QJU524424 QTO524424:QTQ524424 RDK524424:RDM524424 RNG524424:RNI524424 RXC524424:RXE524424 SGY524424:SHA524424 SQU524424:SQW524424 TAQ524424:TAS524424 TKM524424:TKO524424 TUI524424:TUK524424 UEE524424:UEG524424 UOA524424:UOC524424 UXW524424:UXY524424 VHS524424:VHU524424 VRO524424:VRQ524424 WBK524424:WBM524424 WLG524424:WLI524424 WVC524424:WVE524424 D589960:F589960 IQ589960:IS589960 SM589960:SO589960 ACI589960:ACK589960 AME589960:AMG589960 AWA589960:AWC589960 BFW589960:BFY589960 BPS589960:BPU589960 BZO589960:BZQ589960 CJK589960:CJM589960 CTG589960:CTI589960 DDC589960:DDE589960 DMY589960:DNA589960 DWU589960:DWW589960 EGQ589960:EGS589960 EQM589960:EQO589960 FAI589960:FAK589960 FKE589960:FKG589960 FUA589960:FUC589960 GDW589960:GDY589960 GNS589960:GNU589960 GXO589960:GXQ589960 HHK589960:HHM589960 HRG589960:HRI589960 IBC589960:IBE589960 IKY589960:ILA589960 IUU589960:IUW589960 JEQ589960:JES589960 JOM589960:JOO589960 JYI589960:JYK589960 KIE589960:KIG589960 KSA589960:KSC589960 LBW589960:LBY589960 LLS589960:LLU589960 LVO589960:LVQ589960 MFK589960:MFM589960 MPG589960:MPI589960 MZC589960:MZE589960 NIY589960:NJA589960 NSU589960:NSW589960 OCQ589960:OCS589960 OMM589960:OMO589960 OWI589960:OWK589960 PGE589960:PGG589960 PQA589960:PQC589960 PZW589960:PZY589960 QJS589960:QJU589960 QTO589960:QTQ589960 RDK589960:RDM589960 RNG589960:RNI589960 RXC589960:RXE589960 SGY589960:SHA589960 SQU589960:SQW589960 TAQ589960:TAS589960 TKM589960:TKO589960 TUI589960:TUK589960 UEE589960:UEG589960 UOA589960:UOC589960 UXW589960:UXY589960 VHS589960:VHU589960 VRO589960:VRQ589960 WBK589960:WBM589960 WLG589960:WLI589960 WVC589960:WVE589960 D655496:F655496 IQ655496:IS655496 SM655496:SO655496 ACI655496:ACK655496 AME655496:AMG655496 AWA655496:AWC655496 BFW655496:BFY655496 BPS655496:BPU655496 BZO655496:BZQ655496 CJK655496:CJM655496 CTG655496:CTI655496 DDC655496:DDE655496 DMY655496:DNA655496 DWU655496:DWW655496 EGQ655496:EGS655496 EQM655496:EQO655496 FAI655496:FAK655496 FKE655496:FKG655496 FUA655496:FUC655496 GDW655496:GDY655496 GNS655496:GNU655496 GXO655496:GXQ655496 HHK655496:HHM655496 HRG655496:HRI655496 IBC655496:IBE655496 IKY655496:ILA655496 IUU655496:IUW655496 JEQ655496:JES655496 JOM655496:JOO655496 JYI655496:JYK655496 KIE655496:KIG655496 KSA655496:KSC655496 LBW655496:LBY655496 LLS655496:LLU655496 LVO655496:LVQ655496 MFK655496:MFM655496 MPG655496:MPI655496 MZC655496:MZE655496 NIY655496:NJA655496 NSU655496:NSW655496 OCQ655496:OCS655496 OMM655496:OMO655496 OWI655496:OWK655496 PGE655496:PGG655496 PQA655496:PQC655496 PZW655496:PZY655496 QJS655496:QJU655496 QTO655496:QTQ655496 RDK655496:RDM655496 RNG655496:RNI655496 RXC655496:RXE655496 SGY655496:SHA655496 SQU655496:SQW655496 TAQ655496:TAS655496 TKM655496:TKO655496 TUI655496:TUK655496 UEE655496:UEG655496 UOA655496:UOC655496 UXW655496:UXY655496 VHS655496:VHU655496 VRO655496:VRQ655496 WBK655496:WBM655496 WLG655496:WLI655496 WVC655496:WVE655496 D721032:F721032 IQ721032:IS721032 SM721032:SO721032 ACI721032:ACK721032 AME721032:AMG721032 AWA721032:AWC721032 BFW721032:BFY721032 BPS721032:BPU721032 BZO721032:BZQ721032 CJK721032:CJM721032 CTG721032:CTI721032 DDC721032:DDE721032 DMY721032:DNA721032 DWU721032:DWW721032 EGQ721032:EGS721032 EQM721032:EQO721032 FAI721032:FAK721032 FKE721032:FKG721032 FUA721032:FUC721032 GDW721032:GDY721032 GNS721032:GNU721032 GXO721032:GXQ721032 HHK721032:HHM721032 HRG721032:HRI721032 IBC721032:IBE721032 IKY721032:ILA721032 IUU721032:IUW721032 JEQ721032:JES721032 JOM721032:JOO721032 JYI721032:JYK721032 KIE721032:KIG721032 KSA721032:KSC721032 LBW721032:LBY721032 LLS721032:LLU721032 LVO721032:LVQ721032 MFK721032:MFM721032 MPG721032:MPI721032 MZC721032:MZE721032 NIY721032:NJA721032 NSU721032:NSW721032 OCQ721032:OCS721032 OMM721032:OMO721032 OWI721032:OWK721032 PGE721032:PGG721032 PQA721032:PQC721032 PZW721032:PZY721032 QJS721032:QJU721032 QTO721032:QTQ721032 RDK721032:RDM721032 RNG721032:RNI721032 RXC721032:RXE721032 SGY721032:SHA721032 SQU721032:SQW721032 TAQ721032:TAS721032 TKM721032:TKO721032 TUI721032:TUK721032 UEE721032:UEG721032 UOA721032:UOC721032 UXW721032:UXY721032 VHS721032:VHU721032 VRO721032:VRQ721032 WBK721032:WBM721032 WLG721032:WLI721032 WVC721032:WVE721032 D786568:F786568 IQ786568:IS786568 SM786568:SO786568 ACI786568:ACK786568 AME786568:AMG786568 AWA786568:AWC786568 BFW786568:BFY786568 BPS786568:BPU786568 BZO786568:BZQ786568 CJK786568:CJM786568 CTG786568:CTI786568 DDC786568:DDE786568 DMY786568:DNA786568 DWU786568:DWW786568 EGQ786568:EGS786568 EQM786568:EQO786568 FAI786568:FAK786568 FKE786568:FKG786568 FUA786568:FUC786568 GDW786568:GDY786568 GNS786568:GNU786568 GXO786568:GXQ786568 HHK786568:HHM786568 HRG786568:HRI786568 IBC786568:IBE786568 IKY786568:ILA786568 IUU786568:IUW786568 JEQ786568:JES786568 JOM786568:JOO786568 JYI786568:JYK786568 KIE786568:KIG786568 KSA786568:KSC786568 LBW786568:LBY786568 LLS786568:LLU786568 LVO786568:LVQ786568 MFK786568:MFM786568 MPG786568:MPI786568 MZC786568:MZE786568 NIY786568:NJA786568 NSU786568:NSW786568 OCQ786568:OCS786568 OMM786568:OMO786568 OWI786568:OWK786568 PGE786568:PGG786568 PQA786568:PQC786568 PZW786568:PZY786568 QJS786568:QJU786568 QTO786568:QTQ786568 RDK786568:RDM786568 RNG786568:RNI786568 RXC786568:RXE786568 SGY786568:SHA786568 SQU786568:SQW786568 TAQ786568:TAS786568 TKM786568:TKO786568 TUI786568:TUK786568 UEE786568:UEG786568 UOA786568:UOC786568 UXW786568:UXY786568 VHS786568:VHU786568 VRO786568:VRQ786568 WBK786568:WBM786568 WLG786568:WLI786568 WVC786568:WVE786568 D852104:F852104 IQ852104:IS852104 SM852104:SO852104 ACI852104:ACK852104 AME852104:AMG852104 AWA852104:AWC852104 BFW852104:BFY852104 BPS852104:BPU852104 BZO852104:BZQ852104 CJK852104:CJM852104 CTG852104:CTI852104 DDC852104:DDE852104 DMY852104:DNA852104 DWU852104:DWW852104 EGQ852104:EGS852104 EQM852104:EQO852104 FAI852104:FAK852104 FKE852104:FKG852104 FUA852104:FUC852104 GDW852104:GDY852104 GNS852104:GNU852104 GXO852104:GXQ852104 HHK852104:HHM852104 HRG852104:HRI852104 IBC852104:IBE852104 IKY852104:ILA852104 IUU852104:IUW852104 JEQ852104:JES852104 JOM852104:JOO852104 JYI852104:JYK852104 KIE852104:KIG852104 KSA852104:KSC852104 LBW852104:LBY852104 LLS852104:LLU852104 LVO852104:LVQ852104 MFK852104:MFM852104 MPG852104:MPI852104 MZC852104:MZE852104 NIY852104:NJA852104 NSU852104:NSW852104 OCQ852104:OCS852104 OMM852104:OMO852104 OWI852104:OWK852104 PGE852104:PGG852104 PQA852104:PQC852104 PZW852104:PZY852104 QJS852104:QJU852104 QTO852104:QTQ852104 RDK852104:RDM852104 RNG852104:RNI852104 RXC852104:RXE852104 SGY852104:SHA852104 SQU852104:SQW852104 TAQ852104:TAS852104 TKM852104:TKO852104 TUI852104:TUK852104 UEE852104:UEG852104 UOA852104:UOC852104 UXW852104:UXY852104 VHS852104:VHU852104 VRO852104:VRQ852104 WBK852104:WBM852104 WLG852104:WLI852104 WVC852104:WVE852104 D917640:F917640 IQ917640:IS917640 SM917640:SO917640 ACI917640:ACK917640 AME917640:AMG917640 AWA917640:AWC917640 BFW917640:BFY917640 BPS917640:BPU917640 BZO917640:BZQ917640 CJK917640:CJM917640 CTG917640:CTI917640 DDC917640:DDE917640 DMY917640:DNA917640 DWU917640:DWW917640 EGQ917640:EGS917640 EQM917640:EQO917640 FAI917640:FAK917640 FKE917640:FKG917640 FUA917640:FUC917640 GDW917640:GDY917640 GNS917640:GNU917640 GXO917640:GXQ917640 HHK917640:HHM917640 HRG917640:HRI917640 IBC917640:IBE917640 IKY917640:ILA917640 IUU917640:IUW917640 JEQ917640:JES917640 JOM917640:JOO917640 JYI917640:JYK917640 KIE917640:KIG917640 KSA917640:KSC917640 LBW917640:LBY917640 LLS917640:LLU917640 LVO917640:LVQ917640 MFK917640:MFM917640 MPG917640:MPI917640 MZC917640:MZE917640 NIY917640:NJA917640 NSU917640:NSW917640 OCQ917640:OCS917640 OMM917640:OMO917640 OWI917640:OWK917640 PGE917640:PGG917640 PQA917640:PQC917640 PZW917640:PZY917640 QJS917640:QJU917640 QTO917640:QTQ917640 RDK917640:RDM917640 RNG917640:RNI917640 RXC917640:RXE917640 SGY917640:SHA917640 SQU917640:SQW917640 TAQ917640:TAS917640 TKM917640:TKO917640 TUI917640:TUK917640 UEE917640:UEG917640 UOA917640:UOC917640 UXW917640:UXY917640 VHS917640:VHU917640 VRO917640:VRQ917640 WBK917640:WBM917640 WLG917640:WLI917640 WVC917640:WVE917640 D983176:F983176 IQ983176:IS983176 SM983176:SO983176 ACI983176:ACK983176 AME983176:AMG983176 AWA983176:AWC983176 BFW983176:BFY983176 BPS983176:BPU983176 BZO983176:BZQ983176 CJK983176:CJM983176 CTG983176:CTI983176 DDC983176:DDE983176 DMY983176:DNA983176 DWU983176:DWW983176 EGQ983176:EGS983176 EQM983176:EQO983176 FAI983176:FAK983176 FKE983176:FKG983176 FUA983176:FUC983176 GDW983176:GDY983176 GNS983176:GNU983176 GXO983176:GXQ983176 HHK983176:HHM983176 HRG983176:HRI983176 IBC983176:IBE983176 IKY983176:ILA983176 IUU983176:IUW983176 JEQ983176:JES983176 JOM983176:JOO983176 JYI983176:JYK983176 KIE983176:KIG983176 KSA983176:KSC983176 LBW983176:LBY983176 LLS983176:LLU983176 LVO983176:LVQ983176 MFK983176:MFM983176 MPG983176:MPI983176 MZC983176:MZE983176 NIY983176:NJA983176 NSU983176:NSW983176 OCQ983176:OCS983176 OMM983176:OMO983176 OWI983176:OWK983176 PGE983176:PGG983176 PQA983176:PQC983176 PZW983176:PZY983176 QJS983176:QJU983176 QTO983176:QTQ983176 RDK983176:RDM983176 RNG983176:RNI983176 RXC983176:RXE983176 SGY983176:SHA983176 SQU983176:SQW983176 TAQ983176:TAS983176 TKM983176:TKO983176 TUI983176:TUK983176 UEE983176:UEG983176 UOA983176:UOC983176 UXW983176:UXY983176 VHS983176:VHU983176 VRO983176:VRQ983176 WBK983176:WBM983176 WLG983176:WLI983176 D133:F133" xr:uid="{4349B360-2A72-4546-BC62-DA8DDD782F4B}">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WVE983168 IS125 SO125 ACK125 AMG125 AWC125 BFY125 BPU125 BZQ125 CJM125 CTI125 DDE125 DNA125 DWW125 EGS125 EQO125 FAK125 FKG125 FUC125 GDY125 GNU125 GXQ125 HHM125 HRI125 IBE125 ILA125 IUW125 JES125 JOO125 JYK125 KIG125 KSC125 LBY125 LLU125 LVQ125 MFM125 MPI125 MZE125 NJA125 NSW125 OCS125 OMO125 OWK125 PGG125 PQC125 PZY125 QJU125 QTQ125 RDM125 RNI125 RXE125 SHA125 SQW125 TAS125 TKO125 TUK125 UEG125 UOC125 UXY125 VHU125 VRQ125 WBM125 WLI125 WVE125 F65664 IS65664 SO65664 ACK65664 AMG65664 AWC65664 BFY65664 BPU65664 BZQ65664 CJM65664 CTI65664 DDE65664 DNA65664 DWW65664 EGS65664 EQO65664 FAK65664 FKG65664 FUC65664 GDY65664 GNU65664 GXQ65664 HHM65664 HRI65664 IBE65664 ILA65664 IUW65664 JES65664 JOO65664 JYK65664 KIG65664 KSC65664 LBY65664 LLU65664 LVQ65664 MFM65664 MPI65664 MZE65664 NJA65664 NSW65664 OCS65664 OMO65664 OWK65664 PGG65664 PQC65664 PZY65664 QJU65664 QTQ65664 RDM65664 RNI65664 RXE65664 SHA65664 SQW65664 TAS65664 TKO65664 TUK65664 UEG65664 UOC65664 UXY65664 VHU65664 VRQ65664 WBM65664 WLI65664 WVE65664 F131200 IS131200 SO131200 ACK131200 AMG131200 AWC131200 BFY131200 BPU131200 BZQ131200 CJM131200 CTI131200 DDE131200 DNA131200 DWW131200 EGS131200 EQO131200 FAK131200 FKG131200 FUC131200 GDY131200 GNU131200 GXQ131200 HHM131200 HRI131200 IBE131200 ILA131200 IUW131200 JES131200 JOO131200 JYK131200 KIG131200 KSC131200 LBY131200 LLU131200 LVQ131200 MFM131200 MPI131200 MZE131200 NJA131200 NSW131200 OCS131200 OMO131200 OWK131200 PGG131200 PQC131200 PZY131200 QJU131200 QTQ131200 RDM131200 RNI131200 RXE131200 SHA131200 SQW131200 TAS131200 TKO131200 TUK131200 UEG131200 UOC131200 UXY131200 VHU131200 VRQ131200 WBM131200 WLI131200 WVE131200 F196736 IS196736 SO196736 ACK196736 AMG196736 AWC196736 BFY196736 BPU196736 BZQ196736 CJM196736 CTI196736 DDE196736 DNA196736 DWW196736 EGS196736 EQO196736 FAK196736 FKG196736 FUC196736 GDY196736 GNU196736 GXQ196736 HHM196736 HRI196736 IBE196736 ILA196736 IUW196736 JES196736 JOO196736 JYK196736 KIG196736 KSC196736 LBY196736 LLU196736 LVQ196736 MFM196736 MPI196736 MZE196736 NJA196736 NSW196736 OCS196736 OMO196736 OWK196736 PGG196736 PQC196736 PZY196736 QJU196736 QTQ196736 RDM196736 RNI196736 RXE196736 SHA196736 SQW196736 TAS196736 TKO196736 TUK196736 UEG196736 UOC196736 UXY196736 VHU196736 VRQ196736 WBM196736 WLI196736 WVE196736 F262272 IS262272 SO262272 ACK262272 AMG262272 AWC262272 BFY262272 BPU262272 BZQ262272 CJM262272 CTI262272 DDE262272 DNA262272 DWW262272 EGS262272 EQO262272 FAK262272 FKG262272 FUC262272 GDY262272 GNU262272 GXQ262272 HHM262272 HRI262272 IBE262272 ILA262272 IUW262272 JES262272 JOO262272 JYK262272 KIG262272 KSC262272 LBY262272 LLU262272 LVQ262272 MFM262272 MPI262272 MZE262272 NJA262272 NSW262272 OCS262272 OMO262272 OWK262272 PGG262272 PQC262272 PZY262272 QJU262272 QTQ262272 RDM262272 RNI262272 RXE262272 SHA262272 SQW262272 TAS262272 TKO262272 TUK262272 UEG262272 UOC262272 UXY262272 VHU262272 VRQ262272 WBM262272 WLI262272 WVE262272 F327808 IS327808 SO327808 ACK327808 AMG327808 AWC327808 BFY327808 BPU327808 BZQ327808 CJM327808 CTI327808 DDE327808 DNA327808 DWW327808 EGS327808 EQO327808 FAK327808 FKG327808 FUC327808 GDY327808 GNU327808 GXQ327808 HHM327808 HRI327808 IBE327808 ILA327808 IUW327808 JES327808 JOO327808 JYK327808 KIG327808 KSC327808 LBY327808 LLU327808 LVQ327808 MFM327808 MPI327808 MZE327808 NJA327808 NSW327808 OCS327808 OMO327808 OWK327808 PGG327808 PQC327808 PZY327808 QJU327808 QTQ327808 RDM327808 RNI327808 RXE327808 SHA327808 SQW327808 TAS327808 TKO327808 TUK327808 UEG327808 UOC327808 UXY327808 VHU327808 VRQ327808 WBM327808 WLI327808 WVE327808 F393344 IS393344 SO393344 ACK393344 AMG393344 AWC393344 BFY393344 BPU393344 BZQ393344 CJM393344 CTI393344 DDE393344 DNA393344 DWW393344 EGS393344 EQO393344 FAK393344 FKG393344 FUC393344 GDY393344 GNU393344 GXQ393344 HHM393344 HRI393344 IBE393344 ILA393344 IUW393344 JES393344 JOO393344 JYK393344 KIG393344 KSC393344 LBY393344 LLU393344 LVQ393344 MFM393344 MPI393344 MZE393344 NJA393344 NSW393344 OCS393344 OMO393344 OWK393344 PGG393344 PQC393344 PZY393344 QJU393344 QTQ393344 RDM393344 RNI393344 RXE393344 SHA393344 SQW393344 TAS393344 TKO393344 TUK393344 UEG393344 UOC393344 UXY393344 VHU393344 VRQ393344 WBM393344 WLI393344 WVE393344 F458880 IS458880 SO458880 ACK458880 AMG458880 AWC458880 BFY458880 BPU458880 BZQ458880 CJM458880 CTI458880 DDE458880 DNA458880 DWW458880 EGS458880 EQO458880 FAK458880 FKG458880 FUC458880 GDY458880 GNU458880 GXQ458880 HHM458880 HRI458880 IBE458880 ILA458880 IUW458880 JES458880 JOO458880 JYK458880 KIG458880 KSC458880 LBY458880 LLU458880 LVQ458880 MFM458880 MPI458880 MZE458880 NJA458880 NSW458880 OCS458880 OMO458880 OWK458880 PGG458880 PQC458880 PZY458880 QJU458880 QTQ458880 RDM458880 RNI458880 RXE458880 SHA458880 SQW458880 TAS458880 TKO458880 TUK458880 UEG458880 UOC458880 UXY458880 VHU458880 VRQ458880 WBM458880 WLI458880 WVE458880 F524416 IS524416 SO524416 ACK524416 AMG524416 AWC524416 BFY524416 BPU524416 BZQ524416 CJM524416 CTI524416 DDE524416 DNA524416 DWW524416 EGS524416 EQO524416 FAK524416 FKG524416 FUC524416 GDY524416 GNU524416 GXQ524416 HHM524416 HRI524416 IBE524416 ILA524416 IUW524416 JES524416 JOO524416 JYK524416 KIG524416 KSC524416 LBY524416 LLU524416 LVQ524416 MFM524416 MPI524416 MZE524416 NJA524416 NSW524416 OCS524416 OMO524416 OWK524416 PGG524416 PQC524416 PZY524416 QJU524416 QTQ524416 RDM524416 RNI524416 RXE524416 SHA524416 SQW524416 TAS524416 TKO524416 TUK524416 UEG524416 UOC524416 UXY524416 VHU524416 VRQ524416 WBM524416 WLI524416 WVE524416 F589952 IS589952 SO589952 ACK589952 AMG589952 AWC589952 BFY589952 BPU589952 BZQ589952 CJM589952 CTI589952 DDE589952 DNA589952 DWW589952 EGS589952 EQO589952 FAK589952 FKG589952 FUC589952 GDY589952 GNU589952 GXQ589952 HHM589952 HRI589952 IBE589952 ILA589952 IUW589952 JES589952 JOO589952 JYK589952 KIG589952 KSC589952 LBY589952 LLU589952 LVQ589952 MFM589952 MPI589952 MZE589952 NJA589952 NSW589952 OCS589952 OMO589952 OWK589952 PGG589952 PQC589952 PZY589952 QJU589952 QTQ589952 RDM589952 RNI589952 RXE589952 SHA589952 SQW589952 TAS589952 TKO589952 TUK589952 UEG589952 UOC589952 UXY589952 VHU589952 VRQ589952 WBM589952 WLI589952 WVE589952 F655488 IS655488 SO655488 ACK655488 AMG655488 AWC655488 BFY655488 BPU655488 BZQ655488 CJM655488 CTI655488 DDE655488 DNA655488 DWW655488 EGS655488 EQO655488 FAK655488 FKG655488 FUC655488 GDY655488 GNU655488 GXQ655488 HHM655488 HRI655488 IBE655488 ILA655488 IUW655488 JES655488 JOO655488 JYK655488 KIG655488 KSC655488 LBY655488 LLU655488 LVQ655488 MFM655488 MPI655488 MZE655488 NJA655488 NSW655488 OCS655488 OMO655488 OWK655488 PGG655488 PQC655488 PZY655488 QJU655488 QTQ655488 RDM655488 RNI655488 RXE655488 SHA655488 SQW655488 TAS655488 TKO655488 TUK655488 UEG655488 UOC655488 UXY655488 VHU655488 VRQ655488 WBM655488 WLI655488 WVE655488 F721024 IS721024 SO721024 ACK721024 AMG721024 AWC721024 BFY721024 BPU721024 BZQ721024 CJM721024 CTI721024 DDE721024 DNA721024 DWW721024 EGS721024 EQO721024 FAK721024 FKG721024 FUC721024 GDY721024 GNU721024 GXQ721024 HHM721024 HRI721024 IBE721024 ILA721024 IUW721024 JES721024 JOO721024 JYK721024 KIG721024 KSC721024 LBY721024 LLU721024 LVQ721024 MFM721024 MPI721024 MZE721024 NJA721024 NSW721024 OCS721024 OMO721024 OWK721024 PGG721024 PQC721024 PZY721024 QJU721024 QTQ721024 RDM721024 RNI721024 RXE721024 SHA721024 SQW721024 TAS721024 TKO721024 TUK721024 UEG721024 UOC721024 UXY721024 VHU721024 VRQ721024 WBM721024 WLI721024 WVE721024 F786560 IS786560 SO786560 ACK786560 AMG786560 AWC786560 BFY786560 BPU786560 BZQ786560 CJM786560 CTI786560 DDE786560 DNA786560 DWW786560 EGS786560 EQO786560 FAK786560 FKG786560 FUC786560 GDY786560 GNU786560 GXQ786560 HHM786560 HRI786560 IBE786560 ILA786560 IUW786560 JES786560 JOO786560 JYK786560 KIG786560 KSC786560 LBY786560 LLU786560 LVQ786560 MFM786560 MPI786560 MZE786560 NJA786560 NSW786560 OCS786560 OMO786560 OWK786560 PGG786560 PQC786560 PZY786560 QJU786560 QTQ786560 RDM786560 RNI786560 RXE786560 SHA786560 SQW786560 TAS786560 TKO786560 TUK786560 UEG786560 UOC786560 UXY786560 VHU786560 VRQ786560 WBM786560 WLI786560 WVE786560 F852096 IS852096 SO852096 ACK852096 AMG852096 AWC852096 BFY852096 BPU852096 BZQ852096 CJM852096 CTI852096 DDE852096 DNA852096 DWW852096 EGS852096 EQO852096 FAK852096 FKG852096 FUC852096 GDY852096 GNU852096 GXQ852096 HHM852096 HRI852096 IBE852096 ILA852096 IUW852096 JES852096 JOO852096 JYK852096 KIG852096 KSC852096 LBY852096 LLU852096 LVQ852096 MFM852096 MPI852096 MZE852096 NJA852096 NSW852096 OCS852096 OMO852096 OWK852096 PGG852096 PQC852096 PZY852096 QJU852096 QTQ852096 RDM852096 RNI852096 RXE852096 SHA852096 SQW852096 TAS852096 TKO852096 TUK852096 UEG852096 UOC852096 UXY852096 VHU852096 VRQ852096 WBM852096 WLI852096 WVE852096 F917632 IS917632 SO917632 ACK917632 AMG917632 AWC917632 BFY917632 BPU917632 BZQ917632 CJM917632 CTI917632 DDE917632 DNA917632 DWW917632 EGS917632 EQO917632 FAK917632 FKG917632 FUC917632 GDY917632 GNU917632 GXQ917632 HHM917632 HRI917632 IBE917632 ILA917632 IUW917632 JES917632 JOO917632 JYK917632 KIG917632 KSC917632 LBY917632 LLU917632 LVQ917632 MFM917632 MPI917632 MZE917632 NJA917632 NSW917632 OCS917632 OMO917632 OWK917632 PGG917632 PQC917632 PZY917632 QJU917632 QTQ917632 RDM917632 RNI917632 RXE917632 SHA917632 SQW917632 TAS917632 TKO917632 TUK917632 UEG917632 UOC917632 UXY917632 VHU917632 VRQ917632 WBM917632 WLI917632 WVE917632 F983168 IS983168 SO983168 ACK983168 AMG983168 AWC983168 BFY983168 BPU983168 BZQ983168 CJM983168 CTI983168 DDE983168 DNA983168 DWW983168 EGS983168 EQO983168 FAK983168 FKG983168 FUC983168 GDY983168 GNU983168 GXQ983168 HHM983168 HRI983168 IBE983168 ILA983168 IUW983168 JES983168 JOO983168 JYK983168 KIG983168 KSC983168 LBY983168 LLU983168 LVQ983168 MFM983168 MPI983168 MZE983168 NJA983168 NSW983168 OCS983168 OMO983168 OWK983168 PGG983168 PQC983168 PZY983168 QJU983168 QTQ983168 RDM983168 RNI983168 RXE983168 SHA983168 SQW983168 TAS983168 TKO983168 TUK983168 UEG983168 UOC983168 UXY983168 VHU983168 VRQ983168 WBM983168 WLI983168 F39 F41 F125" xr:uid="{089DF828-0B25-4CF2-B139-E7777B971E50}">
      <formula1>OR(F39=0,F39-INT(F39*10000)/10000=0)</formula1>
    </dataValidation>
    <dataValidation type="date" allowBlank="1" showInputMessage="1" showErrorMessage="1" errorTitle="Errore di digitazione" error="Digitare una data non anteriore al 1 Gennaio dell'anno precedente quello di rilevazione (gg/mm/aaaa)" sqref="WVE983066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F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F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F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F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F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F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F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F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F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F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F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F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F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F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F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WLI983066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F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F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F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F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F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F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F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F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F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F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F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F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F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F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F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WBM983066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F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F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F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F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F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F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F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F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F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F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F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F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F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F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xr:uid="{6FFF0246-5EF4-4430-B949-543966170F02}">
      <formula1>44197</formula1>
      <formula2>TODAY()</formula2>
    </dataValidation>
    <dataValidation type="date" allowBlank="1" showInputMessage="1" showErrorMessage="1" errorTitle="Errore di digitazione" error="Digitare una data non anteriore al 1 Gennaio dell'anno precedente quello di rilevazione (gg/mm/aaaa)" sqref="F17 F13 F15" xr:uid="{B1ADF076-E27F-4DCA-87C8-5E7BB4494F49}">
      <formula1>44927</formula1>
      <formula2>TODAY()</formula2>
    </dataValidation>
    <dataValidation type="textLength" allowBlank="1" showInputMessage="1" showErrorMessage="1" error="Inserire massimo 1500 caratteri" sqref="D136:F136" xr:uid="{AA76C887-50AA-47FF-8CC9-643EF4BD633A}">
      <formula1>0</formula1>
      <formula2>1500</formula2>
    </dataValidation>
  </dataValidations>
  <printOptions horizontalCentered="1"/>
  <pageMargins left="0.39370078740157483" right="0.39370078740157483" top="0.78740157480314965" bottom="0.39370078740157483" header="0.31496062992125984" footer="0.31496062992125984"/>
  <pageSetup paperSize="8" scale="78"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90F3C0CE-A58C-4DD5-9731-D09AE98353B8}">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F131100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F196636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F262172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F327708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F393244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F458780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F524316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F589852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F655388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F720924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F786460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F851996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F917532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F983068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F65646 IS65646 SO65646 ACK65646 AMG65646 AWC65646 BFY65646 BPU65646 BZQ65646 CJM65646 CTI65646 DDE65646 DNA65646 DWW65646 EGS65646 EQO65646 FAK65646 FKG65646 FUC65646 GDY65646 GNU65646 GXQ65646 HHM65646 HRI65646 IBE65646 ILA65646 IUW65646 JES65646 JOO65646 JYK65646 KIG65646 KSC65646 LBY65646 LLU65646 LVQ65646 MFM65646 MPI65646 MZE65646 NJA65646 NSW65646 OCS65646 OMO65646 OWK65646 PGG65646 PQC65646 PZY65646 QJU65646 QTQ65646 RDM65646 RNI65646 RXE65646 SHA65646 SQW65646 TAS65646 TKO65646 TUK65646 UEG65646 UOC65646 UXY65646 VHU65646 VRQ65646 WBM65646 WLI65646 WVE65646 F131182 IS131182 SO131182 ACK131182 AMG131182 AWC131182 BFY131182 BPU131182 BZQ131182 CJM131182 CTI131182 DDE131182 DNA131182 DWW131182 EGS131182 EQO131182 FAK131182 FKG131182 FUC131182 GDY131182 GNU131182 GXQ131182 HHM131182 HRI131182 IBE131182 ILA131182 IUW131182 JES131182 JOO131182 JYK131182 KIG131182 KSC131182 LBY131182 LLU131182 LVQ131182 MFM131182 MPI131182 MZE131182 NJA131182 NSW131182 OCS131182 OMO131182 OWK131182 PGG131182 PQC131182 PZY131182 QJU131182 QTQ131182 RDM131182 RNI131182 RXE131182 SHA131182 SQW131182 TAS131182 TKO131182 TUK131182 UEG131182 UOC131182 UXY131182 VHU131182 VRQ131182 WBM131182 WLI131182 WVE131182 F196718 IS196718 SO196718 ACK196718 AMG196718 AWC196718 BFY196718 BPU196718 BZQ196718 CJM196718 CTI196718 DDE196718 DNA196718 DWW196718 EGS196718 EQO196718 FAK196718 FKG196718 FUC196718 GDY196718 GNU196718 GXQ196718 HHM196718 HRI196718 IBE196718 ILA196718 IUW196718 JES196718 JOO196718 JYK196718 KIG196718 KSC196718 LBY196718 LLU196718 LVQ196718 MFM196718 MPI196718 MZE196718 NJA196718 NSW196718 OCS196718 OMO196718 OWK196718 PGG196718 PQC196718 PZY196718 QJU196718 QTQ196718 RDM196718 RNI196718 RXE196718 SHA196718 SQW196718 TAS196718 TKO196718 TUK196718 UEG196718 UOC196718 UXY196718 VHU196718 VRQ196718 WBM196718 WLI196718 WVE196718 F262254 IS262254 SO262254 ACK262254 AMG262254 AWC262254 BFY262254 BPU262254 BZQ262254 CJM262254 CTI262254 DDE262254 DNA262254 DWW262254 EGS262254 EQO262254 FAK262254 FKG262254 FUC262254 GDY262254 GNU262254 GXQ262254 HHM262254 HRI262254 IBE262254 ILA262254 IUW262254 JES262254 JOO262254 JYK262254 KIG262254 KSC262254 LBY262254 LLU262254 LVQ262254 MFM262254 MPI262254 MZE262254 NJA262254 NSW262254 OCS262254 OMO262254 OWK262254 PGG262254 PQC262254 PZY262254 QJU262254 QTQ262254 RDM262254 RNI262254 RXE262254 SHA262254 SQW262254 TAS262254 TKO262254 TUK262254 UEG262254 UOC262254 UXY262254 VHU262254 VRQ262254 WBM262254 WLI262254 WVE262254 F327790 IS327790 SO327790 ACK327790 AMG327790 AWC327790 BFY327790 BPU327790 BZQ327790 CJM327790 CTI327790 DDE327790 DNA327790 DWW327790 EGS327790 EQO327790 FAK327790 FKG327790 FUC327790 GDY327790 GNU327790 GXQ327790 HHM327790 HRI327790 IBE327790 ILA327790 IUW327790 JES327790 JOO327790 JYK327790 KIG327790 KSC327790 LBY327790 LLU327790 LVQ327790 MFM327790 MPI327790 MZE327790 NJA327790 NSW327790 OCS327790 OMO327790 OWK327790 PGG327790 PQC327790 PZY327790 QJU327790 QTQ327790 RDM327790 RNI327790 RXE327790 SHA327790 SQW327790 TAS327790 TKO327790 TUK327790 UEG327790 UOC327790 UXY327790 VHU327790 VRQ327790 WBM327790 WLI327790 WVE327790 F393326 IS393326 SO393326 ACK393326 AMG393326 AWC393326 BFY393326 BPU393326 BZQ393326 CJM393326 CTI393326 DDE393326 DNA393326 DWW393326 EGS393326 EQO393326 FAK393326 FKG393326 FUC393326 GDY393326 GNU393326 GXQ393326 HHM393326 HRI393326 IBE393326 ILA393326 IUW393326 JES393326 JOO393326 JYK393326 KIG393326 KSC393326 LBY393326 LLU393326 LVQ393326 MFM393326 MPI393326 MZE393326 NJA393326 NSW393326 OCS393326 OMO393326 OWK393326 PGG393326 PQC393326 PZY393326 QJU393326 QTQ393326 RDM393326 RNI393326 RXE393326 SHA393326 SQW393326 TAS393326 TKO393326 TUK393326 UEG393326 UOC393326 UXY393326 VHU393326 VRQ393326 WBM393326 WLI393326 WVE393326 F458862 IS458862 SO458862 ACK458862 AMG458862 AWC458862 BFY458862 BPU458862 BZQ458862 CJM458862 CTI458862 DDE458862 DNA458862 DWW458862 EGS458862 EQO458862 FAK458862 FKG458862 FUC458862 GDY458862 GNU458862 GXQ458862 HHM458862 HRI458862 IBE458862 ILA458862 IUW458862 JES458862 JOO458862 JYK458862 KIG458862 KSC458862 LBY458862 LLU458862 LVQ458862 MFM458862 MPI458862 MZE458862 NJA458862 NSW458862 OCS458862 OMO458862 OWK458862 PGG458862 PQC458862 PZY458862 QJU458862 QTQ458862 RDM458862 RNI458862 RXE458862 SHA458862 SQW458862 TAS458862 TKO458862 TUK458862 UEG458862 UOC458862 UXY458862 VHU458862 VRQ458862 WBM458862 WLI458862 WVE458862 F524398 IS524398 SO524398 ACK524398 AMG524398 AWC524398 BFY524398 BPU524398 BZQ524398 CJM524398 CTI524398 DDE524398 DNA524398 DWW524398 EGS524398 EQO524398 FAK524398 FKG524398 FUC524398 GDY524398 GNU524398 GXQ524398 HHM524398 HRI524398 IBE524398 ILA524398 IUW524398 JES524398 JOO524398 JYK524398 KIG524398 KSC524398 LBY524398 LLU524398 LVQ524398 MFM524398 MPI524398 MZE524398 NJA524398 NSW524398 OCS524398 OMO524398 OWK524398 PGG524398 PQC524398 PZY524398 QJU524398 QTQ524398 RDM524398 RNI524398 RXE524398 SHA524398 SQW524398 TAS524398 TKO524398 TUK524398 UEG524398 UOC524398 UXY524398 VHU524398 VRQ524398 WBM524398 WLI524398 WVE524398 F589934 IS589934 SO589934 ACK589934 AMG589934 AWC589934 BFY589934 BPU589934 BZQ589934 CJM589934 CTI589934 DDE589934 DNA589934 DWW589934 EGS589934 EQO589934 FAK589934 FKG589934 FUC589934 GDY589934 GNU589934 GXQ589934 HHM589934 HRI589934 IBE589934 ILA589934 IUW589934 JES589934 JOO589934 JYK589934 KIG589934 KSC589934 LBY589934 LLU589934 LVQ589934 MFM589934 MPI589934 MZE589934 NJA589934 NSW589934 OCS589934 OMO589934 OWK589934 PGG589934 PQC589934 PZY589934 QJU589934 QTQ589934 RDM589934 RNI589934 RXE589934 SHA589934 SQW589934 TAS589934 TKO589934 TUK589934 UEG589934 UOC589934 UXY589934 VHU589934 VRQ589934 WBM589934 WLI589934 WVE589934 F655470 IS655470 SO655470 ACK655470 AMG655470 AWC655470 BFY655470 BPU655470 BZQ655470 CJM655470 CTI655470 DDE655470 DNA655470 DWW655470 EGS655470 EQO655470 FAK655470 FKG655470 FUC655470 GDY655470 GNU655470 GXQ655470 HHM655470 HRI655470 IBE655470 ILA655470 IUW655470 JES655470 JOO655470 JYK655470 KIG655470 KSC655470 LBY655470 LLU655470 LVQ655470 MFM655470 MPI655470 MZE655470 NJA655470 NSW655470 OCS655470 OMO655470 OWK655470 PGG655470 PQC655470 PZY655470 QJU655470 QTQ655470 RDM655470 RNI655470 RXE655470 SHA655470 SQW655470 TAS655470 TKO655470 TUK655470 UEG655470 UOC655470 UXY655470 VHU655470 VRQ655470 WBM655470 WLI655470 WVE655470 F721006 IS721006 SO721006 ACK721006 AMG721006 AWC721006 BFY721006 BPU721006 BZQ721006 CJM721006 CTI721006 DDE721006 DNA721006 DWW721006 EGS721006 EQO721006 FAK721006 FKG721006 FUC721006 GDY721006 GNU721006 GXQ721006 HHM721006 HRI721006 IBE721006 ILA721006 IUW721006 JES721006 JOO721006 JYK721006 KIG721006 KSC721006 LBY721006 LLU721006 LVQ721006 MFM721006 MPI721006 MZE721006 NJA721006 NSW721006 OCS721006 OMO721006 OWK721006 PGG721006 PQC721006 PZY721006 QJU721006 QTQ721006 RDM721006 RNI721006 RXE721006 SHA721006 SQW721006 TAS721006 TKO721006 TUK721006 UEG721006 UOC721006 UXY721006 VHU721006 VRQ721006 WBM721006 WLI721006 WVE721006 F786542 IS786542 SO786542 ACK786542 AMG786542 AWC786542 BFY786542 BPU786542 BZQ786542 CJM786542 CTI786542 DDE786542 DNA786542 DWW786542 EGS786542 EQO786542 FAK786542 FKG786542 FUC786542 GDY786542 GNU786542 GXQ786542 HHM786542 HRI786542 IBE786542 ILA786542 IUW786542 JES786542 JOO786542 JYK786542 KIG786542 KSC786542 LBY786542 LLU786542 LVQ786542 MFM786542 MPI786542 MZE786542 NJA786542 NSW786542 OCS786542 OMO786542 OWK786542 PGG786542 PQC786542 PZY786542 QJU786542 QTQ786542 RDM786542 RNI786542 RXE786542 SHA786542 SQW786542 TAS786542 TKO786542 TUK786542 UEG786542 UOC786542 UXY786542 VHU786542 VRQ786542 WBM786542 WLI786542 WVE786542 F852078 IS852078 SO852078 ACK852078 AMG852078 AWC852078 BFY852078 BPU852078 BZQ852078 CJM852078 CTI852078 DDE852078 DNA852078 DWW852078 EGS852078 EQO852078 FAK852078 FKG852078 FUC852078 GDY852078 GNU852078 GXQ852078 HHM852078 HRI852078 IBE852078 ILA852078 IUW852078 JES852078 JOO852078 JYK852078 KIG852078 KSC852078 LBY852078 LLU852078 LVQ852078 MFM852078 MPI852078 MZE852078 NJA852078 NSW852078 OCS852078 OMO852078 OWK852078 PGG852078 PQC852078 PZY852078 QJU852078 QTQ852078 RDM852078 RNI852078 RXE852078 SHA852078 SQW852078 TAS852078 TKO852078 TUK852078 UEG852078 UOC852078 UXY852078 VHU852078 VRQ852078 WBM852078 WLI852078 WVE852078 F917614 IS917614 SO917614 ACK917614 AMG917614 AWC917614 BFY917614 BPU917614 BZQ917614 CJM917614 CTI917614 DDE917614 DNA917614 DWW917614 EGS917614 EQO917614 FAK917614 FKG917614 FUC917614 GDY917614 GNU917614 GXQ917614 HHM917614 HRI917614 IBE917614 ILA917614 IUW917614 JES917614 JOO917614 JYK917614 KIG917614 KSC917614 LBY917614 LLU917614 LVQ917614 MFM917614 MPI917614 MZE917614 NJA917614 NSW917614 OCS917614 OMO917614 OWK917614 PGG917614 PQC917614 PZY917614 QJU917614 QTQ917614 RDM917614 RNI917614 RXE917614 SHA917614 SQW917614 TAS917614 TKO917614 TUK917614 UEG917614 UOC917614 UXY917614 VHU917614 VRQ917614 WBM917614 WLI917614 WVE917614 F983150 IS983150 SO983150 ACK983150 AMG983150 AWC983150 BFY983150 BPU983150 BZQ983150 CJM983150 CTI983150 DDE983150 DNA983150 DWW983150 EGS983150 EQO983150 FAK983150 FKG983150 FUC983150 GDY983150 GNU983150 GXQ983150 HHM983150 HRI983150 IBE983150 ILA983150 IUW983150 JES983150 JOO983150 JYK983150 KIG983150 KSC983150 LBY983150 LLU983150 LVQ983150 MFM983150 MPI983150 MZE983150 NJA983150 NSW983150 OCS983150 OMO983150 OWK983150 PGG983150 PQC983150 PZY983150 QJU983150 QTQ983150 RDM983150 RNI983150 RXE983150 SHA983150 SQW983150 TAS983150 TKO983150 TUK983150 UEG983150 UOC983150 UXY983150 VHU983150 VRQ983150 WBM983150 WLI983150 WVE983150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F65648 IS65648 SO65648 ACK65648 AMG65648 AWC65648 BFY65648 BPU65648 BZQ65648 CJM65648 CTI65648 DDE65648 DNA65648 DWW65648 EGS65648 EQO65648 FAK65648 FKG65648 FUC65648 GDY65648 GNU65648 GXQ65648 HHM65648 HRI65648 IBE65648 ILA65648 IUW65648 JES65648 JOO65648 JYK65648 KIG65648 KSC65648 LBY65648 LLU65648 LVQ65648 MFM65648 MPI65648 MZE65648 NJA65648 NSW65648 OCS65648 OMO65648 OWK65648 PGG65648 PQC65648 PZY65648 QJU65648 QTQ65648 RDM65648 RNI65648 RXE65648 SHA65648 SQW65648 TAS65648 TKO65648 TUK65648 UEG65648 UOC65648 UXY65648 VHU65648 VRQ65648 WBM65648 WLI65648 WVE65648 F131184 IS131184 SO131184 ACK131184 AMG131184 AWC131184 BFY131184 BPU131184 BZQ131184 CJM131184 CTI131184 DDE131184 DNA131184 DWW131184 EGS131184 EQO131184 FAK131184 FKG131184 FUC131184 GDY131184 GNU131184 GXQ131184 HHM131184 HRI131184 IBE131184 ILA131184 IUW131184 JES131184 JOO131184 JYK131184 KIG131184 KSC131184 LBY131184 LLU131184 LVQ131184 MFM131184 MPI131184 MZE131184 NJA131184 NSW131184 OCS131184 OMO131184 OWK131184 PGG131184 PQC131184 PZY131184 QJU131184 QTQ131184 RDM131184 RNI131184 RXE131184 SHA131184 SQW131184 TAS131184 TKO131184 TUK131184 UEG131184 UOC131184 UXY131184 VHU131184 VRQ131184 WBM131184 WLI131184 WVE131184 F196720 IS196720 SO196720 ACK196720 AMG196720 AWC196720 BFY196720 BPU196720 BZQ196720 CJM196720 CTI196720 DDE196720 DNA196720 DWW196720 EGS196720 EQO196720 FAK196720 FKG196720 FUC196720 GDY196720 GNU196720 GXQ196720 HHM196720 HRI196720 IBE196720 ILA196720 IUW196720 JES196720 JOO196720 JYK196720 KIG196720 KSC196720 LBY196720 LLU196720 LVQ196720 MFM196720 MPI196720 MZE196720 NJA196720 NSW196720 OCS196720 OMO196720 OWK196720 PGG196720 PQC196720 PZY196720 QJU196720 QTQ196720 RDM196720 RNI196720 RXE196720 SHA196720 SQW196720 TAS196720 TKO196720 TUK196720 UEG196720 UOC196720 UXY196720 VHU196720 VRQ196720 WBM196720 WLI196720 WVE196720 F262256 IS262256 SO262256 ACK262256 AMG262256 AWC262256 BFY262256 BPU262256 BZQ262256 CJM262256 CTI262256 DDE262256 DNA262256 DWW262256 EGS262256 EQO262256 FAK262256 FKG262256 FUC262256 GDY262256 GNU262256 GXQ262256 HHM262256 HRI262256 IBE262256 ILA262256 IUW262256 JES262256 JOO262256 JYK262256 KIG262256 KSC262256 LBY262256 LLU262256 LVQ262256 MFM262256 MPI262256 MZE262256 NJA262256 NSW262256 OCS262256 OMO262256 OWK262256 PGG262256 PQC262256 PZY262256 QJU262256 QTQ262256 RDM262256 RNI262256 RXE262256 SHA262256 SQW262256 TAS262256 TKO262256 TUK262256 UEG262256 UOC262256 UXY262256 VHU262256 VRQ262256 WBM262256 WLI262256 WVE262256 F327792 IS327792 SO327792 ACK327792 AMG327792 AWC327792 BFY327792 BPU327792 BZQ327792 CJM327792 CTI327792 DDE327792 DNA327792 DWW327792 EGS327792 EQO327792 FAK327792 FKG327792 FUC327792 GDY327792 GNU327792 GXQ327792 HHM327792 HRI327792 IBE327792 ILA327792 IUW327792 JES327792 JOO327792 JYK327792 KIG327792 KSC327792 LBY327792 LLU327792 LVQ327792 MFM327792 MPI327792 MZE327792 NJA327792 NSW327792 OCS327792 OMO327792 OWK327792 PGG327792 PQC327792 PZY327792 QJU327792 QTQ327792 RDM327792 RNI327792 RXE327792 SHA327792 SQW327792 TAS327792 TKO327792 TUK327792 UEG327792 UOC327792 UXY327792 VHU327792 VRQ327792 WBM327792 WLI327792 WVE327792 F393328 IS393328 SO393328 ACK393328 AMG393328 AWC393328 BFY393328 BPU393328 BZQ393328 CJM393328 CTI393328 DDE393328 DNA393328 DWW393328 EGS393328 EQO393328 FAK393328 FKG393328 FUC393328 GDY393328 GNU393328 GXQ393328 HHM393328 HRI393328 IBE393328 ILA393328 IUW393328 JES393328 JOO393328 JYK393328 KIG393328 KSC393328 LBY393328 LLU393328 LVQ393328 MFM393328 MPI393328 MZE393328 NJA393328 NSW393328 OCS393328 OMO393328 OWK393328 PGG393328 PQC393328 PZY393328 QJU393328 QTQ393328 RDM393328 RNI393328 RXE393328 SHA393328 SQW393328 TAS393328 TKO393328 TUK393328 UEG393328 UOC393328 UXY393328 VHU393328 VRQ393328 WBM393328 WLI393328 WVE393328 F458864 IS458864 SO458864 ACK458864 AMG458864 AWC458864 BFY458864 BPU458864 BZQ458864 CJM458864 CTI458864 DDE458864 DNA458864 DWW458864 EGS458864 EQO458864 FAK458864 FKG458864 FUC458864 GDY458864 GNU458864 GXQ458864 HHM458864 HRI458864 IBE458864 ILA458864 IUW458864 JES458864 JOO458864 JYK458864 KIG458864 KSC458864 LBY458864 LLU458864 LVQ458864 MFM458864 MPI458864 MZE458864 NJA458864 NSW458864 OCS458864 OMO458864 OWK458864 PGG458864 PQC458864 PZY458864 QJU458864 QTQ458864 RDM458864 RNI458864 RXE458864 SHA458864 SQW458864 TAS458864 TKO458864 TUK458864 UEG458864 UOC458864 UXY458864 VHU458864 VRQ458864 WBM458864 WLI458864 WVE458864 F524400 IS524400 SO524400 ACK524400 AMG524400 AWC524400 BFY524400 BPU524400 BZQ524400 CJM524400 CTI524400 DDE524400 DNA524400 DWW524400 EGS524400 EQO524400 FAK524400 FKG524400 FUC524400 GDY524400 GNU524400 GXQ524400 HHM524400 HRI524400 IBE524400 ILA524400 IUW524400 JES524400 JOO524400 JYK524400 KIG524400 KSC524400 LBY524400 LLU524400 LVQ524400 MFM524400 MPI524400 MZE524400 NJA524400 NSW524400 OCS524400 OMO524400 OWK524400 PGG524400 PQC524400 PZY524400 QJU524400 QTQ524400 RDM524400 RNI524400 RXE524400 SHA524400 SQW524400 TAS524400 TKO524400 TUK524400 UEG524400 UOC524400 UXY524400 VHU524400 VRQ524400 WBM524400 WLI524400 WVE524400 F589936 IS589936 SO589936 ACK589936 AMG589936 AWC589936 BFY589936 BPU589936 BZQ589936 CJM589936 CTI589936 DDE589936 DNA589936 DWW589936 EGS589936 EQO589936 FAK589936 FKG589936 FUC589936 GDY589936 GNU589936 GXQ589936 HHM589936 HRI589936 IBE589936 ILA589936 IUW589936 JES589936 JOO589936 JYK589936 KIG589936 KSC589936 LBY589936 LLU589936 LVQ589936 MFM589936 MPI589936 MZE589936 NJA589936 NSW589936 OCS589936 OMO589936 OWK589936 PGG589936 PQC589936 PZY589936 QJU589936 QTQ589936 RDM589936 RNI589936 RXE589936 SHA589936 SQW589936 TAS589936 TKO589936 TUK589936 UEG589936 UOC589936 UXY589936 VHU589936 VRQ589936 WBM589936 WLI589936 WVE589936 F655472 IS655472 SO655472 ACK655472 AMG655472 AWC655472 BFY655472 BPU655472 BZQ655472 CJM655472 CTI655472 DDE655472 DNA655472 DWW655472 EGS655472 EQO655472 FAK655472 FKG655472 FUC655472 GDY655472 GNU655472 GXQ655472 HHM655472 HRI655472 IBE655472 ILA655472 IUW655472 JES655472 JOO655472 JYK655472 KIG655472 KSC655472 LBY655472 LLU655472 LVQ655472 MFM655472 MPI655472 MZE655472 NJA655472 NSW655472 OCS655472 OMO655472 OWK655472 PGG655472 PQC655472 PZY655472 QJU655472 QTQ655472 RDM655472 RNI655472 RXE655472 SHA655472 SQW655472 TAS655472 TKO655472 TUK655472 UEG655472 UOC655472 UXY655472 VHU655472 VRQ655472 WBM655472 WLI655472 WVE655472 F721008 IS721008 SO721008 ACK721008 AMG721008 AWC721008 BFY721008 BPU721008 BZQ721008 CJM721008 CTI721008 DDE721008 DNA721008 DWW721008 EGS721008 EQO721008 FAK721008 FKG721008 FUC721008 GDY721008 GNU721008 GXQ721008 HHM721008 HRI721008 IBE721008 ILA721008 IUW721008 JES721008 JOO721008 JYK721008 KIG721008 KSC721008 LBY721008 LLU721008 LVQ721008 MFM721008 MPI721008 MZE721008 NJA721008 NSW721008 OCS721008 OMO721008 OWK721008 PGG721008 PQC721008 PZY721008 QJU721008 QTQ721008 RDM721008 RNI721008 RXE721008 SHA721008 SQW721008 TAS721008 TKO721008 TUK721008 UEG721008 UOC721008 UXY721008 VHU721008 VRQ721008 WBM721008 WLI721008 WVE721008 F786544 IS786544 SO786544 ACK786544 AMG786544 AWC786544 BFY786544 BPU786544 BZQ786544 CJM786544 CTI786544 DDE786544 DNA786544 DWW786544 EGS786544 EQO786544 FAK786544 FKG786544 FUC786544 GDY786544 GNU786544 GXQ786544 HHM786544 HRI786544 IBE786544 ILA786544 IUW786544 JES786544 JOO786544 JYK786544 KIG786544 KSC786544 LBY786544 LLU786544 LVQ786544 MFM786544 MPI786544 MZE786544 NJA786544 NSW786544 OCS786544 OMO786544 OWK786544 PGG786544 PQC786544 PZY786544 QJU786544 QTQ786544 RDM786544 RNI786544 RXE786544 SHA786544 SQW786544 TAS786544 TKO786544 TUK786544 UEG786544 UOC786544 UXY786544 VHU786544 VRQ786544 WBM786544 WLI786544 WVE786544 F852080 IS852080 SO852080 ACK852080 AMG852080 AWC852080 BFY852080 BPU852080 BZQ852080 CJM852080 CTI852080 DDE852080 DNA852080 DWW852080 EGS852080 EQO852080 FAK852080 FKG852080 FUC852080 GDY852080 GNU852080 GXQ852080 HHM852080 HRI852080 IBE852080 ILA852080 IUW852080 JES852080 JOO852080 JYK852080 KIG852080 KSC852080 LBY852080 LLU852080 LVQ852080 MFM852080 MPI852080 MZE852080 NJA852080 NSW852080 OCS852080 OMO852080 OWK852080 PGG852080 PQC852080 PZY852080 QJU852080 QTQ852080 RDM852080 RNI852080 RXE852080 SHA852080 SQW852080 TAS852080 TKO852080 TUK852080 UEG852080 UOC852080 UXY852080 VHU852080 VRQ852080 WBM852080 WLI852080 WVE852080 F917616 IS917616 SO917616 ACK917616 AMG917616 AWC917616 BFY917616 BPU917616 BZQ917616 CJM917616 CTI917616 DDE917616 DNA917616 DWW917616 EGS917616 EQO917616 FAK917616 FKG917616 FUC917616 GDY917616 GNU917616 GXQ917616 HHM917616 HRI917616 IBE917616 ILA917616 IUW917616 JES917616 JOO917616 JYK917616 KIG917616 KSC917616 LBY917616 LLU917616 LVQ917616 MFM917616 MPI917616 MZE917616 NJA917616 NSW917616 OCS917616 OMO917616 OWK917616 PGG917616 PQC917616 PZY917616 QJU917616 QTQ917616 RDM917616 RNI917616 RXE917616 SHA917616 SQW917616 TAS917616 TKO917616 TUK917616 UEG917616 UOC917616 UXY917616 VHU917616 VRQ917616 WBM917616 WLI917616 WVE917616 F983152 IS983152 SO983152 ACK983152 AMG983152 AWC983152 BFY983152 BPU983152 BZQ983152 CJM983152 CTI983152 DDE983152 DNA983152 DWW983152 EGS983152 EQO983152 FAK983152 FKG983152 FUC983152 GDY983152 GNU983152 GXQ983152 HHM983152 HRI983152 IBE983152 ILA983152 IUW983152 JES983152 JOO983152 JYK983152 KIG983152 KSC983152 LBY983152 LLU983152 LVQ983152 MFM983152 MPI983152 MZE983152 NJA983152 NSW983152 OCS983152 OMO983152 OWK983152 PGG983152 PQC983152 PZY983152 QJU983152 QTQ983152 RDM983152 RNI983152 RXE983152 SHA983152 SQW983152 TAS983152 TKO983152 TUK983152 UEG983152 UOC983152 UXY983152 VHU983152 VRQ983152 WBM983152 WLI983152 WVE983152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F65650 IS65650 SO65650 ACK65650 AMG65650 AWC65650 BFY65650 BPU65650 BZQ65650 CJM65650 CTI65650 DDE65650 DNA65650 DWW65650 EGS65650 EQO65650 FAK65650 FKG65650 FUC65650 GDY65650 GNU65650 GXQ65650 HHM65650 HRI65650 IBE65650 ILA65650 IUW65650 JES65650 JOO65650 JYK65650 KIG65650 KSC65650 LBY65650 LLU65650 LVQ65650 MFM65650 MPI65650 MZE65650 NJA65650 NSW65650 OCS65650 OMO65650 OWK65650 PGG65650 PQC65650 PZY65650 QJU65650 QTQ65650 RDM65650 RNI65650 RXE65650 SHA65650 SQW65650 TAS65650 TKO65650 TUK65650 UEG65650 UOC65650 UXY65650 VHU65650 VRQ65650 WBM65650 WLI65650 WVE65650 F131186 IS131186 SO131186 ACK131186 AMG131186 AWC131186 BFY131186 BPU131186 BZQ131186 CJM131186 CTI131186 DDE131186 DNA131186 DWW131186 EGS131186 EQO131186 FAK131186 FKG131186 FUC131186 GDY131186 GNU131186 GXQ131186 HHM131186 HRI131186 IBE131186 ILA131186 IUW131186 JES131186 JOO131186 JYK131186 KIG131186 KSC131186 LBY131186 LLU131186 LVQ131186 MFM131186 MPI131186 MZE131186 NJA131186 NSW131186 OCS131186 OMO131186 OWK131186 PGG131186 PQC131186 PZY131186 QJU131186 QTQ131186 RDM131186 RNI131186 RXE131186 SHA131186 SQW131186 TAS131186 TKO131186 TUK131186 UEG131186 UOC131186 UXY131186 VHU131186 VRQ131186 WBM131186 WLI131186 WVE131186 F196722 IS196722 SO196722 ACK196722 AMG196722 AWC196722 BFY196722 BPU196722 BZQ196722 CJM196722 CTI196722 DDE196722 DNA196722 DWW196722 EGS196722 EQO196722 FAK196722 FKG196722 FUC196722 GDY196722 GNU196722 GXQ196722 HHM196722 HRI196722 IBE196722 ILA196722 IUW196722 JES196722 JOO196722 JYK196722 KIG196722 KSC196722 LBY196722 LLU196722 LVQ196722 MFM196722 MPI196722 MZE196722 NJA196722 NSW196722 OCS196722 OMO196722 OWK196722 PGG196722 PQC196722 PZY196722 QJU196722 QTQ196722 RDM196722 RNI196722 RXE196722 SHA196722 SQW196722 TAS196722 TKO196722 TUK196722 UEG196722 UOC196722 UXY196722 VHU196722 VRQ196722 WBM196722 WLI196722 WVE196722 F262258 IS262258 SO262258 ACK262258 AMG262258 AWC262258 BFY262258 BPU262258 BZQ262258 CJM262258 CTI262258 DDE262258 DNA262258 DWW262258 EGS262258 EQO262258 FAK262258 FKG262258 FUC262258 GDY262258 GNU262258 GXQ262258 HHM262258 HRI262258 IBE262258 ILA262258 IUW262258 JES262258 JOO262258 JYK262258 KIG262258 KSC262258 LBY262258 LLU262258 LVQ262258 MFM262258 MPI262258 MZE262258 NJA262258 NSW262258 OCS262258 OMO262258 OWK262258 PGG262258 PQC262258 PZY262258 QJU262258 QTQ262258 RDM262258 RNI262258 RXE262258 SHA262258 SQW262258 TAS262258 TKO262258 TUK262258 UEG262258 UOC262258 UXY262258 VHU262258 VRQ262258 WBM262258 WLI262258 WVE262258 F327794 IS327794 SO327794 ACK327794 AMG327794 AWC327794 BFY327794 BPU327794 BZQ327794 CJM327794 CTI327794 DDE327794 DNA327794 DWW327794 EGS327794 EQO327794 FAK327794 FKG327794 FUC327794 GDY327794 GNU327794 GXQ327794 HHM327794 HRI327794 IBE327794 ILA327794 IUW327794 JES327794 JOO327794 JYK327794 KIG327794 KSC327794 LBY327794 LLU327794 LVQ327794 MFM327794 MPI327794 MZE327794 NJA327794 NSW327794 OCS327794 OMO327794 OWK327794 PGG327794 PQC327794 PZY327794 QJU327794 QTQ327794 RDM327794 RNI327794 RXE327794 SHA327794 SQW327794 TAS327794 TKO327794 TUK327794 UEG327794 UOC327794 UXY327794 VHU327794 VRQ327794 WBM327794 WLI327794 WVE327794 F393330 IS393330 SO393330 ACK393330 AMG393330 AWC393330 BFY393330 BPU393330 BZQ393330 CJM393330 CTI393330 DDE393330 DNA393330 DWW393330 EGS393330 EQO393330 FAK393330 FKG393330 FUC393330 GDY393330 GNU393330 GXQ393330 HHM393330 HRI393330 IBE393330 ILA393330 IUW393330 JES393330 JOO393330 JYK393330 KIG393330 KSC393330 LBY393330 LLU393330 LVQ393330 MFM393330 MPI393330 MZE393330 NJA393330 NSW393330 OCS393330 OMO393330 OWK393330 PGG393330 PQC393330 PZY393330 QJU393330 QTQ393330 RDM393330 RNI393330 RXE393330 SHA393330 SQW393330 TAS393330 TKO393330 TUK393330 UEG393330 UOC393330 UXY393330 VHU393330 VRQ393330 WBM393330 WLI393330 WVE393330 F458866 IS458866 SO458866 ACK458866 AMG458866 AWC458866 BFY458866 BPU458866 BZQ458866 CJM458866 CTI458866 DDE458866 DNA458866 DWW458866 EGS458866 EQO458866 FAK458866 FKG458866 FUC458866 GDY458866 GNU458866 GXQ458866 HHM458866 HRI458866 IBE458866 ILA458866 IUW458866 JES458866 JOO458866 JYK458866 KIG458866 KSC458866 LBY458866 LLU458866 LVQ458866 MFM458866 MPI458866 MZE458866 NJA458866 NSW458866 OCS458866 OMO458866 OWK458866 PGG458866 PQC458866 PZY458866 QJU458866 QTQ458866 RDM458866 RNI458866 RXE458866 SHA458866 SQW458866 TAS458866 TKO458866 TUK458866 UEG458866 UOC458866 UXY458866 VHU458866 VRQ458866 WBM458866 WLI458866 WVE458866 F524402 IS524402 SO524402 ACK524402 AMG524402 AWC524402 BFY524402 BPU524402 BZQ524402 CJM524402 CTI524402 DDE524402 DNA524402 DWW524402 EGS524402 EQO524402 FAK524402 FKG524402 FUC524402 GDY524402 GNU524402 GXQ524402 HHM524402 HRI524402 IBE524402 ILA524402 IUW524402 JES524402 JOO524402 JYK524402 KIG524402 KSC524402 LBY524402 LLU524402 LVQ524402 MFM524402 MPI524402 MZE524402 NJA524402 NSW524402 OCS524402 OMO524402 OWK524402 PGG524402 PQC524402 PZY524402 QJU524402 QTQ524402 RDM524402 RNI524402 RXE524402 SHA524402 SQW524402 TAS524402 TKO524402 TUK524402 UEG524402 UOC524402 UXY524402 VHU524402 VRQ524402 WBM524402 WLI524402 WVE524402 F589938 IS589938 SO589938 ACK589938 AMG589938 AWC589938 BFY589938 BPU589938 BZQ589938 CJM589938 CTI589938 DDE589938 DNA589938 DWW589938 EGS589938 EQO589938 FAK589938 FKG589938 FUC589938 GDY589938 GNU589938 GXQ589938 HHM589938 HRI589938 IBE589938 ILA589938 IUW589938 JES589938 JOO589938 JYK589938 KIG589938 KSC589938 LBY589938 LLU589938 LVQ589938 MFM589938 MPI589938 MZE589938 NJA589938 NSW589938 OCS589938 OMO589938 OWK589938 PGG589938 PQC589938 PZY589938 QJU589938 QTQ589938 RDM589938 RNI589938 RXE589938 SHA589938 SQW589938 TAS589938 TKO589938 TUK589938 UEG589938 UOC589938 UXY589938 VHU589938 VRQ589938 WBM589938 WLI589938 WVE589938 F655474 IS655474 SO655474 ACK655474 AMG655474 AWC655474 BFY655474 BPU655474 BZQ655474 CJM655474 CTI655474 DDE655474 DNA655474 DWW655474 EGS655474 EQO655474 FAK655474 FKG655474 FUC655474 GDY655474 GNU655474 GXQ655474 HHM655474 HRI655474 IBE655474 ILA655474 IUW655474 JES655474 JOO655474 JYK655474 KIG655474 KSC655474 LBY655474 LLU655474 LVQ655474 MFM655474 MPI655474 MZE655474 NJA655474 NSW655474 OCS655474 OMO655474 OWK655474 PGG655474 PQC655474 PZY655474 QJU655474 QTQ655474 RDM655474 RNI655474 RXE655474 SHA655474 SQW655474 TAS655474 TKO655474 TUK655474 UEG655474 UOC655474 UXY655474 VHU655474 VRQ655474 WBM655474 WLI655474 WVE655474 F721010 IS721010 SO721010 ACK721010 AMG721010 AWC721010 BFY721010 BPU721010 BZQ721010 CJM721010 CTI721010 DDE721010 DNA721010 DWW721010 EGS721010 EQO721010 FAK721010 FKG721010 FUC721010 GDY721010 GNU721010 GXQ721010 HHM721010 HRI721010 IBE721010 ILA721010 IUW721010 JES721010 JOO721010 JYK721010 KIG721010 KSC721010 LBY721010 LLU721010 LVQ721010 MFM721010 MPI721010 MZE721010 NJA721010 NSW721010 OCS721010 OMO721010 OWK721010 PGG721010 PQC721010 PZY721010 QJU721010 QTQ721010 RDM721010 RNI721010 RXE721010 SHA721010 SQW721010 TAS721010 TKO721010 TUK721010 UEG721010 UOC721010 UXY721010 VHU721010 VRQ721010 WBM721010 WLI721010 WVE721010 F786546 IS786546 SO786546 ACK786546 AMG786546 AWC786546 BFY786546 BPU786546 BZQ786546 CJM786546 CTI786546 DDE786546 DNA786546 DWW786546 EGS786546 EQO786546 FAK786546 FKG786546 FUC786546 GDY786546 GNU786546 GXQ786546 HHM786546 HRI786546 IBE786546 ILA786546 IUW786546 JES786546 JOO786546 JYK786546 KIG786546 KSC786546 LBY786546 LLU786546 LVQ786546 MFM786546 MPI786546 MZE786546 NJA786546 NSW786546 OCS786546 OMO786546 OWK786546 PGG786546 PQC786546 PZY786546 QJU786546 QTQ786546 RDM786546 RNI786546 RXE786546 SHA786546 SQW786546 TAS786546 TKO786546 TUK786546 UEG786546 UOC786546 UXY786546 VHU786546 VRQ786546 WBM786546 WLI786546 WVE786546 F852082 IS852082 SO852082 ACK852082 AMG852082 AWC852082 BFY852082 BPU852082 BZQ852082 CJM852082 CTI852082 DDE852082 DNA852082 DWW852082 EGS852082 EQO852082 FAK852082 FKG852082 FUC852082 GDY852082 GNU852082 GXQ852082 HHM852082 HRI852082 IBE852082 ILA852082 IUW852082 JES852082 JOO852082 JYK852082 KIG852082 KSC852082 LBY852082 LLU852082 LVQ852082 MFM852082 MPI852082 MZE852082 NJA852082 NSW852082 OCS852082 OMO852082 OWK852082 PGG852082 PQC852082 PZY852082 QJU852082 QTQ852082 RDM852082 RNI852082 RXE852082 SHA852082 SQW852082 TAS852082 TKO852082 TUK852082 UEG852082 UOC852082 UXY852082 VHU852082 VRQ852082 WBM852082 WLI852082 WVE852082 F917618 IS917618 SO917618 ACK917618 AMG917618 AWC917618 BFY917618 BPU917618 BZQ917618 CJM917618 CTI917618 DDE917618 DNA917618 DWW917618 EGS917618 EQO917618 FAK917618 FKG917618 FUC917618 GDY917618 GNU917618 GXQ917618 HHM917618 HRI917618 IBE917618 ILA917618 IUW917618 JES917618 JOO917618 JYK917618 KIG917618 KSC917618 LBY917618 LLU917618 LVQ917618 MFM917618 MPI917618 MZE917618 NJA917618 NSW917618 OCS917618 OMO917618 OWK917618 PGG917618 PQC917618 PZY917618 QJU917618 QTQ917618 RDM917618 RNI917618 RXE917618 SHA917618 SQW917618 TAS917618 TKO917618 TUK917618 UEG917618 UOC917618 UXY917618 VHU917618 VRQ917618 WBM917618 WLI917618 WVE917618 F983154 IS983154 SO983154 ACK983154 AMG983154 AWC983154 BFY983154 BPU983154 BZQ983154 CJM983154 CTI983154 DDE983154 DNA983154 DWW983154 EGS983154 EQO983154 FAK983154 FKG983154 FUC983154 GDY983154 GNU983154 GXQ983154 HHM983154 HRI983154 IBE983154 ILA983154 IUW983154 JES983154 JOO983154 JYK983154 KIG983154 KSC983154 LBY983154 LLU983154 LVQ983154 MFM983154 MPI983154 MZE983154 NJA983154 NSW983154 OCS983154 OMO983154 OWK983154 PGG983154 PQC983154 PZY983154 QJU983154 QTQ983154 RDM983154 RNI983154 RXE983154 SHA983154 SQW983154 TAS983154 TKO983154 TUK983154 UEG983154 UOC983154 UXY983154 VHU983154 VRQ983154 WBM983154 WLI983154 WVE983154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F65608 IS65608 SO65608 ACK65608 AMG65608 AWC65608 BFY65608 BPU65608 BZQ65608 CJM65608 CTI65608 DDE65608 DNA65608 DWW65608 EGS65608 EQO65608 FAK65608 FKG65608 FUC65608 GDY65608 GNU65608 GXQ65608 HHM65608 HRI65608 IBE65608 ILA65608 IUW65608 JES65608 JOO65608 JYK65608 KIG65608 KSC65608 LBY65608 LLU65608 LVQ65608 MFM65608 MPI65608 MZE65608 NJA65608 NSW65608 OCS65608 OMO65608 OWK65608 PGG65608 PQC65608 PZY65608 QJU65608 QTQ65608 RDM65608 RNI65608 RXE65608 SHA65608 SQW65608 TAS65608 TKO65608 TUK65608 UEG65608 UOC65608 UXY65608 VHU65608 VRQ65608 WBM65608 WLI65608 WVE65608 F131144 IS131144 SO131144 ACK131144 AMG131144 AWC131144 BFY131144 BPU131144 BZQ131144 CJM131144 CTI131144 DDE131144 DNA131144 DWW131144 EGS131144 EQO131144 FAK131144 FKG131144 FUC131144 GDY131144 GNU131144 GXQ131144 HHM131144 HRI131144 IBE131144 ILA131144 IUW131144 JES131144 JOO131144 JYK131144 KIG131144 KSC131144 LBY131144 LLU131144 LVQ131144 MFM131144 MPI131144 MZE131144 NJA131144 NSW131144 OCS131144 OMO131144 OWK131144 PGG131144 PQC131144 PZY131144 QJU131144 QTQ131144 RDM131144 RNI131144 RXE131144 SHA131144 SQW131144 TAS131144 TKO131144 TUK131144 UEG131144 UOC131144 UXY131144 VHU131144 VRQ131144 WBM131144 WLI131144 WVE131144 F196680 IS196680 SO196680 ACK196680 AMG196680 AWC196680 BFY196680 BPU196680 BZQ196680 CJM196680 CTI196680 DDE196680 DNA196680 DWW196680 EGS196680 EQO196680 FAK196680 FKG196680 FUC196680 GDY196680 GNU196680 GXQ196680 HHM196680 HRI196680 IBE196680 ILA196680 IUW196680 JES196680 JOO196680 JYK196680 KIG196680 KSC196680 LBY196680 LLU196680 LVQ196680 MFM196680 MPI196680 MZE196680 NJA196680 NSW196680 OCS196680 OMO196680 OWK196680 PGG196680 PQC196680 PZY196680 QJU196680 QTQ196680 RDM196680 RNI196680 RXE196680 SHA196680 SQW196680 TAS196680 TKO196680 TUK196680 UEG196680 UOC196680 UXY196680 VHU196680 VRQ196680 WBM196680 WLI196680 WVE196680 F262216 IS262216 SO262216 ACK262216 AMG262216 AWC262216 BFY262216 BPU262216 BZQ262216 CJM262216 CTI262216 DDE262216 DNA262216 DWW262216 EGS262216 EQO262216 FAK262216 FKG262216 FUC262216 GDY262216 GNU262216 GXQ262216 HHM262216 HRI262216 IBE262216 ILA262216 IUW262216 JES262216 JOO262216 JYK262216 KIG262216 KSC262216 LBY262216 LLU262216 LVQ262216 MFM262216 MPI262216 MZE262216 NJA262216 NSW262216 OCS262216 OMO262216 OWK262216 PGG262216 PQC262216 PZY262216 QJU262216 QTQ262216 RDM262216 RNI262216 RXE262216 SHA262216 SQW262216 TAS262216 TKO262216 TUK262216 UEG262216 UOC262216 UXY262216 VHU262216 VRQ262216 WBM262216 WLI262216 WVE262216 F327752 IS327752 SO327752 ACK327752 AMG327752 AWC327752 BFY327752 BPU327752 BZQ327752 CJM327752 CTI327752 DDE327752 DNA327752 DWW327752 EGS327752 EQO327752 FAK327752 FKG327752 FUC327752 GDY327752 GNU327752 GXQ327752 HHM327752 HRI327752 IBE327752 ILA327752 IUW327752 JES327752 JOO327752 JYK327752 KIG327752 KSC327752 LBY327752 LLU327752 LVQ327752 MFM327752 MPI327752 MZE327752 NJA327752 NSW327752 OCS327752 OMO327752 OWK327752 PGG327752 PQC327752 PZY327752 QJU327752 QTQ327752 RDM327752 RNI327752 RXE327752 SHA327752 SQW327752 TAS327752 TKO327752 TUK327752 UEG327752 UOC327752 UXY327752 VHU327752 VRQ327752 WBM327752 WLI327752 WVE327752 F393288 IS393288 SO393288 ACK393288 AMG393288 AWC393288 BFY393288 BPU393288 BZQ393288 CJM393288 CTI393288 DDE393288 DNA393288 DWW393288 EGS393288 EQO393288 FAK393288 FKG393288 FUC393288 GDY393288 GNU393288 GXQ393288 HHM393288 HRI393288 IBE393288 ILA393288 IUW393288 JES393288 JOO393288 JYK393288 KIG393288 KSC393288 LBY393288 LLU393288 LVQ393288 MFM393288 MPI393288 MZE393288 NJA393288 NSW393288 OCS393288 OMO393288 OWK393288 PGG393288 PQC393288 PZY393288 QJU393288 QTQ393288 RDM393288 RNI393288 RXE393288 SHA393288 SQW393288 TAS393288 TKO393288 TUK393288 UEG393288 UOC393288 UXY393288 VHU393288 VRQ393288 WBM393288 WLI393288 WVE393288 F458824 IS458824 SO458824 ACK458824 AMG458824 AWC458824 BFY458824 BPU458824 BZQ458824 CJM458824 CTI458824 DDE458824 DNA458824 DWW458824 EGS458824 EQO458824 FAK458824 FKG458824 FUC458824 GDY458824 GNU458824 GXQ458824 HHM458824 HRI458824 IBE458824 ILA458824 IUW458824 JES458824 JOO458824 JYK458824 KIG458824 KSC458824 LBY458824 LLU458824 LVQ458824 MFM458824 MPI458824 MZE458824 NJA458824 NSW458824 OCS458824 OMO458824 OWK458824 PGG458824 PQC458824 PZY458824 QJU458824 QTQ458824 RDM458824 RNI458824 RXE458824 SHA458824 SQW458824 TAS458824 TKO458824 TUK458824 UEG458824 UOC458824 UXY458824 VHU458824 VRQ458824 WBM458824 WLI458824 WVE458824 F524360 IS524360 SO524360 ACK524360 AMG524360 AWC524360 BFY524360 BPU524360 BZQ524360 CJM524360 CTI524360 DDE524360 DNA524360 DWW524360 EGS524360 EQO524360 FAK524360 FKG524360 FUC524360 GDY524360 GNU524360 GXQ524360 HHM524360 HRI524360 IBE524360 ILA524360 IUW524360 JES524360 JOO524360 JYK524360 KIG524360 KSC524360 LBY524360 LLU524360 LVQ524360 MFM524360 MPI524360 MZE524360 NJA524360 NSW524360 OCS524360 OMO524360 OWK524360 PGG524360 PQC524360 PZY524360 QJU524360 QTQ524360 RDM524360 RNI524360 RXE524360 SHA524360 SQW524360 TAS524360 TKO524360 TUK524360 UEG524360 UOC524360 UXY524360 VHU524360 VRQ524360 WBM524360 WLI524360 WVE524360 F589896 IS589896 SO589896 ACK589896 AMG589896 AWC589896 BFY589896 BPU589896 BZQ589896 CJM589896 CTI589896 DDE589896 DNA589896 DWW589896 EGS589896 EQO589896 FAK589896 FKG589896 FUC589896 GDY589896 GNU589896 GXQ589896 HHM589896 HRI589896 IBE589896 ILA589896 IUW589896 JES589896 JOO589896 JYK589896 KIG589896 KSC589896 LBY589896 LLU589896 LVQ589896 MFM589896 MPI589896 MZE589896 NJA589896 NSW589896 OCS589896 OMO589896 OWK589896 PGG589896 PQC589896 PZY589896 QJU589896 QTQ589896 RDM589896 RNI589896 RXE589896 SHA589896 SQW589896 TAS589896 TKO589896 TUK589896 UEG589896 UOC589896 UXY589896 VHU589896 VRQ589896 WBM589896 WLI589896 WVE589896 F655432 IS655432 SO655432 ACK655432 AMG655432 AWC655432 BFY655432 BPU655432 BZQ655432 CJM655432 CTI655432 DDE655432 DNA655432 DWW655432 EGS655432 EQO655432 FAK655432 FKG655432 FUC655432 GDY655432 GNU655432 GXQ655432 HHM655432 HRI655432 IBE655432 ILA655432 IUW655432 JES655432 JOO655432 JYK655432 KIG655432 KSC655432 LBY655432 LLU655432 LVQ655432 MFM655432 MPI655432 MZE655432 NJA655432 NSW655432 OCS655432 OMO655432 OWK655432 PGG655432 PQC655432 PZY655432 QJU655432 QTQ655432 RDM655432 RNI655432 RXE655432 SHA655432 SQW655432 TAS655432 TKO655432 TUK655432 UEG655432 UOC655432 UXY655432 VHU655432 VRQ655432 WBM655432 WLI655432 WVE655432 F720968 IS720968 SO720968 ACK720968 AMG720968 AWC720968 BFY720968 BPU720968 BZQ720968 CJM720968 CTI720968 DDE720968 DNA720968 DWW720968 EGS720968 EQO720968 FAK720968 FKG720968 FUC720968 GDY720968 GNU720968 GXQ720968 HHM720968 HRI720968 IBE720968 ILA720968 IUW720968 JES720968 JOO720968 JYK720968 KIG720968 KSC720968 LBY720968 LLU720968 LVQ720968 MFM720968 MPI720968 MZE720968 NJA720968 NSW720968 OCS720968 OMO720968 OWK720968 PGG720968 PQC720968 PZY720968 QJU720968 QTQ720968 RDM720968 RNI720968 RXE720968 SHA720968 SQW720968 TAS720968 TKO720968 TUK720968 UEG720968 UOC720968 UXY720968 VHU720968 VRQ720968 WBM720968 WLI720968 WVE720968 F786504 IS786504 SO786504 ACK786504 AMG786504 AWC786504 BFY786504 BPU786504 BZQ786504 CJM786504 CTI786504 DDE786504 DNA786504 DWW786504 EGS786504 EQO786504 FAK786504 FKG786504 FUC786504 GDY786504 GNU786504 GXQ786504 HHM786504 HRI786504 IBE786504 ILA786504 IUW786504 JES786504 JOO786504 JYK786504 KIG786504 KSC786504 LBY786504 LLU786504 LVQ786504 MFM786504 MPI786504 MZE786504 NJA786504 NSW786504 OCS786504 OMO786504 OWK786504 PGG786504 PQC786504 PZY786504 QJU786504 QTQ786504 RDM786504 RNI786504 RXE786504 SHA786504 SQW786504 TAS786504 TKO786504 TUK786504 UEG786504 UOC786504 UXY786504 VHU786504 VRQ786504 WBM786504 WLI786504 WVE786504 F852040 IS852040 SO852040 ACK852040 AMG852040 AWC852040 BFY852040 BPU852040 BZQ852040 CJM852040 CTI852040 DDE852040 DNA852040 DWW852040 EGS852040 EQO852040 FAK852040 FKG852040 FUC852040 GDY852040 GNU852040 GXQ852040 HHM852040 HRI852040 IBE852040 ILA852040 IUW852040 JES852040 JOO852040 JYK852040 KIG852040 KSC852040 LBY852040 LLU852040 LVQ852040 MFM852040 MPI852040 MZE852040 NJA852040 NSW852040 OCS852040 OMO852040 OWK852040 PGG852040 PQC852040 PZY852040 QJU852040 QTQ852040 RDM852040 RNI852040 RXE852040 SHA852040 SQW852040 TAS852040 TKO852040 TUK852040 UEG852040 UOC852040 UXY852040 VHU852040 VRQ852040 WBM852040 WLI852040 WVE852040 F917576 IS917576 SO917576 ACK917576 AMG917576 AWC917576 BFY917576 BPU917576 BZQ917576 CJM917576 CTI917576 DDE917576 DNA917576 DWW917576 EGS917576 EQO917576 FAK917576 FKG917576 FUC917576 GDY917576 GNU917576 GXQ917576 HHM917576 HRI917576 IBE917576 ILA917576 IUW917576 JES917576 JOO917576 JYK917576 KIG917576 KSC917576 LBY917576 LLU917576 LVQ917576 MFM917576 MPI917576 MZE917576 NJA917576 NSW917576 OCS917576 OMO917576 OWK917576 PGG917576 PQC917576 PZY917576 QJU917576 QTQ917576 RDM917576 RNI917576 RXE917576 SHA917576 SQW917576 TAS917576 TKO917576 TUK917576 UEG917576 UOC917576 UXY917576 VHU917576 VRQ917576 WBM917576 WLI917576 WVE917576 F983112 IS983112 SO983112 ACK983112 AMG983112 AWC983112 BFY983112 BPU983112 BZQ983112 CJM983112 CTI983112 DDE983112 DNA983112 DWW983112 EGS983112 EQO983112 FAK983112 FKG983112 FUC983112 GDY983112 GNU983112 GXQ983112 HHM983112 HRI983112 IBE983112 ILA983112 IUW983112 JES983112 JOO983112 JYK983112 KIG983112 KSC983112 LBY983112 LLU983112 LVQ983112 MFM983112 MPI983112 MZE983112 NJA983112 NSW983112 OCS983112 OMO983112 OWK983112 PGG983112 PQC983112 PZY983112 QJU983112 QTQ983112 RDM983112 RNI983112 RXE983112 SHA983112 SQW983112 TAS983112 TKO983112 TUK983112 UEG983112 UOC983112 UXY983112 VHU983112 VRQ983112 WBM983112 WLI983112 WVE983112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F65652 IS65652 SO65652 ACK65652 AMG65652 AWC65652 BFY65652 BPU65652 BZQ65652 CJM65652 CTI65652 DDE65652 DNA65652 DWW65652 EGS65652 EQO65652 FAK65652 FKG65652 FUC65652 GDY65652 GNU65652 GXQ65652 HHM65652 HRI65652 IBE65652 ILA65652 IUW65652 JES65652 JOO65652 JYK65652 KIG65652 KSC65652 LBY65652 LLU65652 LVQ65652 MFM65652 MPI65652 MZE65652 NJA65652 NSW65652 OCS65652 OMO65652 OWK65652 PGG65652 PQC65652 PZY65652 QJU65652 QTQ65652 RDM65652 RNI65652 RXE65652 SHA65652 SQW65652 TAS65652 TKO65652 TUK65652 UEG65652 UOC65652 UXY65652 VHU65652 VRQ65652 WBM65652 WLI65652 WVE65652 F131188 IS131188 SO131188 ACK131188 AMG131188 AWC131188 BFY131188 BPU131188 BZQ131188 CJM131188 CTI131188 DDE131188 DNA131188 DWW131188 EGS131188 EQO131188 FAK131188 FKG131188 FUC131188 GDY131188 GNU131188 GXQ131188 HHM131188 HRI131188 IBE131188 ILA131188 IUW131188 JES131188 JOO131188 JYK131188 KIG131188 KSC131188 LBY131188 LLU131188 LVQ131188 MFM131188 MPI131188 MZE131188 NJA131188 NSW131188 OCS131188 OMO131188 OWK131188 PGG131188 PQC131188 PZY131188 QJU131188 QTQ131188 RDM131188 RNI131188 RXE131188 SHA131188 SQW131188 TAS131188 TKO131188 TUK131188 UEG131188 UOC131188 UXY131188 VHU131188 VRQ131188 WBM131188 WLI131188 WVE131188 F196724 IS196724 SO196724 ACK196724 AMG196724 AWC196724 BFY196724 BPU196724 BZQ196724 CJM196724 CTI196724 DDE196724 DNA196724 DWW196724 EGS196724 EQO196724 FAK196724 FKG196724 FUC196724 GDY196724 GNU196724 GXQ196724 HHM196724 HRI196724 IBE196724 ILA196724 IUW196724 JES196724 JOO196724 JYK196724 KIG196724 KSC196724 LBY196724 LLU196724 LVQ196724 MFM196724 MPI196724 MZE196724 NJA196724 NSW196724 OCS196724 OMO196724 OWK196724 PGG196724 PQC196724 PZY196724 QJU196724 QTQ196724 RDM196724 RNI196724 RXE196724 SHA196724 SQW196724 TAS196724 TKO196724 TUK196724 UEG196724 UOC196724 UXY196724 VHU196724 VRQ196724 WBM196724 WLI196724 WVE196724 F262260 IS262260 SO262260 ACK262260 AMG262260 AWC262260 BFY262260 BPU262260 BZQ262260 CJM262260 CTI262260 DDE262260 DNA262260 DWW262260 EGS262260 EQO262260 FAK262260 FKG262260 FUC262260 GDY262260 GNU262260 GXQ262260 HHM262260 HRI262260 IBE262260 ILA262260 IUW262260 JES262260 JOO262260 JYK262260 KIG262260 KSC262260 LBY262260 LLU262260 LVQ262260 MFM262260 MPI262260 MZE262260 NJA262260 NSW262260 OCS262260 OMO262260 OWK262260 PGG262260 PQC262260 PZY262260 QJU262260 QTQ262260 RDM262260 RNI262260 RXE262260 SHA262260 SQW262260 TAS262260 TKO262260 TUK262260 UEG262260 UOC262260 UXY262260 VHU262260 VRQ262260 WBM262260 WLI262260 WVE262260 F327796 IS327796 SO327796 ACK327796 AMG327796 AWC327796 BFY327796 BPU327796 BZQ327796 CJM327796 CTI327796 DDE327796 DNA327796 DWW327796 EGS327796 EQO327796 FAK327796 FKG327796 FUC327796 GDY327796 GNU327796 GXQ327796 HHM327796 HRI327796 IBE327796 ILA327796 IUW327796 JES327796 JOO327796 JYK327796 KIG327796 KSC327796 LBY327796 LLU327796 LVQ327796 MFM327796 MPI327796 MZE327796 NJA327796 NSW327796 OCS327796 OMO327796 OWK327796 PGG327796 PQC327796 PZY327796 QJU327796 QTQ327796 RDM327796 RNI327796 RXE327796 SHA327796 SQW327796 TAS327796 TKO327796 TUK327796 UEG327796 UOC327796 UXY327796 VHU327796 VRQ327796 WBM327796 WLI327796 WVE327796 F393332 IS393332 SO393332 ACK393332 AMG393332 AWC393332 BFY393332 BPU393332 BZQ393332 CJM393332 CTI393332 DDE393332 DNA393332 DWW393332 EGS393332 EQO393332 FAK393332 FKG393332 FUC393332 GDY393332 GNU393332 GXQ393332 HHM393332 HRI393332 IBE393332 ILA393332 IUW393332 JES393332 JOO393332 JYK393332 KIG393332 KSC393332 LBY393332 LLU393332 LVQ393332 MFM393332 MPI393332 MZE393332 NJA393332 NSW393332 OCS393332 OMO393332 OWK393332 PGG393332 PQC393332 PZY393332 QJU393332 QTQ393332 RDM393332 RNI393332 RXE393332 SHA393332 SQW393332 TAS393332 TKO393332 TUK393332 UEG393332 UOC393332 UXY393332 VHU393332 VRQ393332 WBM393332 WLI393332 WVE393332 F458868 IS458868 SO458868 ACK458868 AMG458868 AWC458868 BFY458868 BPU458868 BZQ458868 CJM458868 CTI458868 DDE458868 DNA458868 DWW458868 EGS458868 EQO458868 FAK458868 FKG458868 FUC458868 GDY458868 GNU458868 GXQ458868 HHM458868 HRI458868 IBE458868 ILA458868 IUW458868 JES458868 JOO458868 JYK458868 KIG458868 KSC458868 LBY458868 LLU458868 LVQ458868 MFM458868 MPI458868 MZE458868 NJA458868 NSW458868 OCS458868 OMO458868 OWK458868 PGG458868 PQC458868 PZY458868 QJU458868 QTQ458868 RDM458868 RNI458868 RXE458868 SHA458868 SQW458868 TAS458868 TKO458868 TUK458868 UEG458868 UOC458868 UXY458868 VHU458868 VRQ458868 WBM458868 WLI458868 WVE458868 F524404 IS524404 SO524404 ACK524404 AMG524404 AWC524404 BFY524404 BPU524404 BZQ524404 CJM524404 CTI524404 DDE524404 DNA524404 DWW524404 EGS524404 EQO524404 FAK524404 FKG524404 FUC524404 GDY524404 GNU524404 GXQ524404 HHM524404 HRI524404 IBE524404 ILA524404 IUW524404 JES524404 JOO524404 JYK524404 KIG524404 KSC524404 LBY524404 LLU524404 LVQ524404 MFM524404 MPI524404 MZE524404 NJA524404 NSW524404 OCS524404 OMO524404 OWK524404 PGG524404 PQC524404 PZY524404 QJU524404 QTQ524404 RDM524404 RNI524404 RXE524404 SHA524404 SQW524404 TAS524404 TKO524404 TUK524404 UEG524404 UOC524404 UXY524404 VHU524404 VRQ524404 WBM524404 WLI524404 WVE524404 F589940 IS589940 SO589940 ACK589940 AMG589940 AWC589940 BFY589940 BPU589940 BZQ589940 CJM589940 CTI589940 DDE589940 DNA589940 DWW589940 EGS589940 EQO589940 FAK589940 FKG589940 FUC589940 GDY589940 GNU589940 GXQ589940 HHM589940 HRI589940 IBE589940 ILA589940 IUW589940 JES589940 JOO589940 JYK589940 KIG589940 KSC589940 LBY589940 LLU589940 LVQ589940 MFM589940 MPI589940 MZE589940 NJA589940 NSW589940 OCS589940 OMO589940 OWK589940 PGG589940 PQC589940 PZY589940 QJU589940 QTQ589940 RDM589940 RNI589940 RXE589940 SHA589940 SQW589940 TAS589940 TKO589940 TUK589940 UEG589940 UOC589940 UXY589940 VHU589940 VRQ589940 WBM589940 WLI589940 WVE589940 F655476 IS655476 SO655476 ACK655476 AMG655476 AWC655476 BFY655476 BPU655476 BZQ655476 CJM655476 CTI655476 DDE655476 DNA655476 DWW655476 EGS655476 EQO655476 FAK655476 FKG655476 FUC655476 GDY655476 GNU655476 GXQ655476 HHM655476 HRI655476 IBE655476 ILA655476 IUW655476 JES655476 JOO655476 JYK655476 KIG655476 KSC655476 LBY655476 LLU655476 LVQ655476 MFM655476 MPI655476 MZE655476 NJA655476 NSW655476 OCS655476 OMO655476 OWK655476 PGG655476 PQC655476 PZY655476 QJU655476 QTQ655476 RDM655476 RNI655476 RXE655476 SHA655476 SQW655476 TAS655476 TKO655476 TUK655476 UEG655476 UOC655476 UXY655476 VHU655476 VRQ655476 WBM655476 WLI655476 WVE655476 F721012 IS721012 SO721012 ACK721012 AMG721012 AWC721012 BFY721012 BPU721012 BZQ721012 CJM721012 CTI721012 DDE721012 DNA721012 DWW721012 EGS721012 EQO721012 FAK721012 FKG721012 FUC721012 GDY721012 GNU721012 GXQ721012 HHM721012 HRI721012 IBE721012 ILA721012 IUW721012 JES721012 JOO721012 JYK721012 KIG721012 KSC721012 LBY721012 LLU721012 LVQ721012 MFM721012 MPI721012 MZE721012 NJA721012 NSW721012 OCS721012 OMO721012 OWK721012 PGG721012 PQC721012 PZY721012 QJU721012 QTQ721012 RDM721012 RNI721012 RXE721012 SHA721012 SQW721012 TAS721012 TKO721012 TUK721012 UEG721012 UOC721012 UXY721012 VHU721012 VRQ721012 WBM721012 WLI721012 WVE721012 F786548 IS786548 SO786548 ACK786548 AMG786548 AWC786548 BFY786548 BPU786548 BZQ786548 CJM786548 CTI786548 DDE786548 DNA786548 DWW786548 EGS786548 EQO786548 FAK786548 FKG786548 FUC786548 GDY786548 GNU786548 GXQ786548 HHM786548 HRI786548 IBE786548 ILA786548 IUW786548 JES786548 JOO786548 JYK786548 KIG786548 KSC786548 LBY786548 LLU786548 LVQ786548 MFM786548 MPI786548 MZE786548 NJA786548 NSW786548 OCS786548 OMO786548 OWK786548 PGG786548 PQC786548 PZY786548 QJU786548 QTQ786548 RDM786548 RNI786548 RXE786548 SHA786548 SQW786548 TAS786548 TKO786548 TUK786548 UEG786548 UOC786548 UXY786548 VHU786548 VRQ786548 WBM786548 WLI786548 WVE786548 F852084 IS852084 SO852084 ACK852084 AMG852084 AWC852084 BFY852084 BPU852084 BZQ852084 CJM852084 CTI852084 DDE852084 DNA852084 DWW852084 EGS852084 EQO852084 FAK852084 FKG852084 FUC852084 GDY852084 GNU852084 GXQ852084 HHM852084 HRI852084 IBE852084 ILA852084 IUW852084 JES852084 JOO852084 JYK852084 KIG852084 KSC852084 LBY852084 LLU852084 LVQ852084 MFM852084 MPI852084 MZE852084 NJA852084 NSW852084 OCS852084 OMO852084 OWK852084 PGG852084 PQC852084 PZY852084 QJU852084 QTQ852084 RDM852084 RNI852084 RXE852084 SHA852084 SQW852084 TAS852084 TKO852084 TUK852084 UEG852084 UOC852084 UXY852084 VHU852084 VRQ852084 WBM852084 WLI852084 WVE852084 F917620 IS917620 SO917620 ACK917620 AMG917620 AWC917620 BFY917620 BPU917620 BZQ917620 CJM917620 CTI917620 DDE917620 DNA917620 DWW917620 EGS917620 EQO917620 FAK917620 FKG917620 FUC917620 GDY917620 GNU917620 GXQ917620 HHM917620 HRI917620 IBE917620 ILA917620 IUW917620 JES917620 JOO917620 JYK917620 KIG917620 KSC917620 LBY917620 LLU917620 LVQ917620 MFM917620 MPI917620 MZE917620 NJA917620 NSW917620 OCS917620 OMO917620 OWK917620 PGG917620 PQC917620 PZY917620 QJU917620 QTQ917620 RDM917620 RNI917620 RXE917620 SHA917620 SQW917620 TAS917620 TKO917620 TUK917620 UEG917620 UOC917620 UXY917620 VHU917620 VRQ917620 WBM917620 WLI917620 WVE917620 F983156 IS983156 SO983156 ACK983156 AMG983156 AWC983156 BFY983156 BPU983156 BZQ983156 CJM983156 CTI983156 DDE983156 DNA983156 DWW983156 EGS983156 EQO983156 FAK983156 FKG983156 FUC983156 GDY983156 GNU983156 GXQ983156 HHM983156 HRI983156 IBE983156 ILA983156 IUW983156 JES983156 JOO983156 JYK983156 KIG983156 KSC983156 LBY983156 LLU983156 LVQ983156 MFM983156 MPI983156 MZE983156 NJA983156 NSW983156 OCS983156 OMO983156 OWK983156 PGG983156 PQC983156 PZY983156 QJU983156 QTQ983156 RDM983156 RNI983156 RXE983156 SHA983156 SQW983156 TAS983156 TKO983156 TUK983156 UEG983156 UOC983156 UXY983156 VHU983156 VRQ983156 WBM983156 WLI983156 WVE983156 F115 IS115 SO115 ACK115 AMG115 AWC115 BFY115 BPU115 BZQ115 CJM115 CTI115 DDE115 DNA115 DWW115 EGS115 EQO115 FAK115 FKG115 FUC115 GDY115 GNU115 GXQ115 HHM115 HRI115 IBE115 ILA115 IUW115 JES115 JOO115 JYK115 KIG115 KSC115 LBY115 LLU115 LVQ115 MFM115 MPI115 MZE115 NJA115 NSW115 OCS115 OMO115 OWK115 PGG115 PQC115 PZY115 QJU115 QTQ115 RDM115 RNI115 RXE115 SHA115 SQW115 TAS115 TKO115 TUK115 UEG115 UOC115 UXY115 VHU115 VRQ115 WBM115 WLI115 WVE115 F65654 IS65654 SO65654 ACK65654 AMG65654 AWC65654 BFY65654 BPU65654 BZQ65654 CJM65654 CTI65654 DDE65654 DNA65654 DWW65654 EGS65654 EQO65654 FAK65654 FKG65654 FUC65654 GDY65654 GNU65654 GXQ65654 HHM65654 HRI65654 IBE65654 ILA65654 IUW65654 JES65654 JOO65654 JYK65654 KIG65654 KSC65654 LBY65654 LLU65654 LVQ65654 MFM65654 MPI65654 MZE65654 NJA65654 NSW65654 OCS65654 OMO65654 OWK65654 PGG65654 PQC65654 PZY65654 QJU65654 QTQ65654 RDM65654 RNI65654 RXE65654 SHA65654 SQW65654 TAS65654 TKO65654 TUK65654 UEG65654 UOC65654 UXY65654 VHU65654 VRQ65654 WBM65654 WLI65654 WVE65654 F131190 IS131190 SO131190 ACK131190 AMG131190 AWC131190 BFY131190 BPU131190 BZQ131190 CJM131190 CTI131190 DDE131190 DNA131190 DWW131190 EGS131190 EQO131190 FAK131190 FKG131190 FUC131190 GDY131190 GNU131190 GXQ131190 HHM131190 HRI131190 IBE131190 ILA131190 IUW131190 JES131190 JOO131190 JYK131190 KIG131190 KSC131190 LBY131190 LLU131190 LVQ131190 MFM131190 MPI131190 MZE131190 NJA131190 NSW131190 OCS131190 OMO131190 OWK131190 PGG131190 PQC131190 PZY131190 QJU131190 QTQ131190 RDM131190 RNI131190 RXE131190 SHA131190 SQW131190 TAS131190 TKO131190 TUK131190 UEG131190 UOC131190 UXY131190 VHU131190 VRQ131190 WBM131190 WLI131190 WVE131190 F196726 IS196726 SO196726 ACK196726 AMG196726 AWC196726 BFY196726 BPU196726 BZQ196726 CJM196726 CTI196726 DDE196726 DNA196726 DWW196726 EGS196726 EQO196726 FAK196726 FKG196726 FUC196726 GDY196726 GNU196726 GXQ196726 HHM196726 HRI196726 IBE196726 ILA196726 IUW196726 JES196726 JOO196726 JYK196726 KIG196726 KSC196726 LBY196726 LLU196726 LVQ196726 MFM196726 MPI196726 MZE196726 NJA196726 NSW196726 OCS196726 OMO196726 OWK196726 PGG196726 PQC196726 PZY196726 QJU196726 QTQ196726 RDM196726 RNI196726 RXE196726 SHA196726 SQW196726 TAS196726 TKO196726 TUK196726 UEG196726 UOC196726 UXY196726 VHU196726 VRQ196726 WBM196726 WLI196726 WVE196726 F262262 IS262262 SO262262 ACK262262 AMG262262 AWC262262 BFY262262 BPU262262 BZQ262262 CJM262262 CTI262262 DDE262262 DNA262262 DWW262262 EGS262262 EQO262262 FAK262262 FKG262262 FUC262262 GDY262262 GNU262262 GXQ262262 HHM262262 HRI262262 IBE262262 ILA262262 IUW262262 JES262262 JOO262262 JYK262262 KIG262262 KSC262262 LBY262262 LLU262262 LVQ262262 MFM262262 MPI262262 MZE262262 NJA262262 NSW262262 OCS262262 OMO262262 OWK262262 PGG262262 PQC262262 PZY262262 QJU262262 QTQ262262 RDM262262 RNI262262 RXE262262 SHA262262 SQW262262 TAS262262 TKO262262 TUK262262 UEG262262 UOC262262 UXY262262 VHU262262 VRQ262262 WBM262262 WLI262262 WVE262262 F327798 IS327798 SO327798 ACK327798 AMG327798 AWC327798 BFY327798 BPU327798 BZQ327798 CJM327798 CTI327798 DDE327798 DNA327798 DWW327798 EGS327798 EQO327798 FAK327798 FKG327798 FUC327798 GDY327798 GNU327798 GXQ327798 HHM327798 HRI327798 IBE327798 ILA327798 IUW327798 JES327798 JOO327798 JYK327798 KIG327798 KSC327798 LBY327798 LLU327798 LVQ327798 MFM327798 MPI327798 MZE327798 NJA327798 NSW327798 OCS327798 OMO327798 OWK327798 PGG327798 PQC327798 PZY327798 QJU327798 QTQ327798 RDM327798 RNI327798 RXE327798 SHA327798 SQW327798 TAS327798 TKO327798 TUK327798 UEG327798 UOC327798 UXY327798 VHU327798 VRQ327798 WBM327798 WLI327798 WVE327798 F393334 IS393334 SO393334 ACK393334 AMG393334 AWC393334 BFY393334 BPU393334 BZQ393334 CJM393334 CTI393334 DDE393334 DNA393334 DWW393334 EGS393334 EQO393334 FAK393334 FKG393334 FUC393334 GDY393334 GNU393334 GXQ393334 HHM393334 HRI393334 IBE393334 ILA393334 IUW393334 JES393334 JOO393334 JYK393334 KIG393334 KSC393334 LBY393334 LLU393334 LVQ393334 MFM393334 MPI393334 MZE393334 NJA393334 NSW393334 OCS393334 OMO393334 OWK393334 PGG393334 PQC393334 PZY393334 QJU393334 QTQ393334 RDM393334 RNI393334 RXE393334 SHA393334 SQW393334 TAS393334 TKO393334 TUK393334 UEG393334 UOC393334 UXY393334 VHU393334 VRQ393334 WBM393334 WLI393334 WVE393334 F458870 IS458870 SO458870 ACK458870 AMG458870 AWC458870 BFY458870 BPU458870 BZQ458870 CJM458870 CTI458870 DDE458870 DNA458870 DWW458870 EGS458870 EQO458870 FAK458870 FKG458870 FUC458870 GDY458870 GNU458870 GXQ458870 HHM458870 HRI458870 IBE458870 ILA458870 IUW458870 JES458870 JOO458870 JYK458870 KIG458870 KSC458870 LBY458870 LLU458870 LVQ458870 MFM458870 MPI458870 MZE458870 NJA458870 NSW458870 OCS458870 OMO458870 OWK458870 PGG458870 PQC458870 PZY458870 QJU458870 QTQ458870 RDM458870 RNI458870 RXE458870 SHA458870 SQW458870 TAS458870 TKO458870 TUK458870 UEG458870 UOC458870 UXY458870 VHU458870 VRQ458870 WBM458870 WLI458870 WVE458870 F524406 IS524406 SO524406 ACK524406 AMG524406 AWC524406 BFY524406 BPU524406 BZQ524406 CJM524406 CTI524406 DDE524406 DNA524406 DWW524406 EGS524406 EQO524406 FAK524406 FKG524406 FUC524406 GDY524406 GNU524406 GXQ524406 HHM524406 HRI524406 IBE524406 ILA524406 IUW524406 JES524406 JOO524406 JYK524406 KIG524406 KSC524406 LBY524406 LLU524406 LVQ524406 MFM524406 MPI524406 MZE524406 NJA524406 NSW524406 OCS524406 OMO524406 OWK524406 PGG524406 PQC524406 PZY524406 QJU524406 QTQ524406 RDM524406 RNI524406 RXE524406 SHA524406 SQW524406 TAS524406 TKO524406 TUK524406 UEG524406 UOC524406 UXY524406 VHU524406 VRQ524406 WBM524406 WLI524406 WVE524406 F589942 IS589942 SO589942 ACK589942 AMG589942 AWC589942 BFY589942 BPU589942 BZQ589942 CJM589942 CTI589942 DDE589942 DNA589942 DWW589942 EGS589942 EQO589942 FAK589942 FKG589942 FUC589942 GDY589942 GNU589942 GXQ589942 HHM589942 HRI589942 IBE589942 ILA589942 IUW589942 JES589942 JOO589942 JYK589942 KIG589942 KSC589942 LBY589942 LLU589942 LVQ589942 MFM589942 MPI589942 MZE589942 NJA589942 NSW589942 OCS589942 OMO589942 OWK589942 PGG589942 PQC589942 PZY589942 QJU589942 QTQ589942 RDM589942 RNI589942 RXE589942 SHA589942 SQW589942 TAS589942 TKO589942 TUK589942 UEG589942 UOC589942 UXY589942 VHU589942 VRQ589942 WBM589942 WLI589942 WVE589942 F655478 IS655478 SO655478 ACK655478 AMG655478 AWC655478 BFY655478 BPU655478 BZQ655478 CJM655478 CTI655478 DDE655478 DNA655478 DWW655478 EGS655478 EQO655478 FAK655478 FKG655478 FUC655478 GDY655478 GNU655478 GXQ655478 HHM655478 HRI655478 IBE655478 ILA655478 IUW655478 JES655478 JOO655478 JYK655478 KIG655478 KSC655478 LBY655478 LLU655478 LVQ655478 MFM655478 MPI655478 MZE655478 NJA655478 NSW655478 OCS655478 OMO655478 OWK655478 PGG655478 PQC655478 PZY655478 QJU655478 QTQ655478 RDM655478 RNI655478 RXE655478 SHA655478 SQW655478 TAS655478 TKO655478 TUK655478 UEG655478 UOC655478 UXY655478 VHU655478 VRQ655478 WBM655478 WLI655478 WVE655478 F721014 IS721014 SO721014 ACK721014 AMG721014 AWC721014 BFY721014 BPU721014 BZQ721014 CJM721014 CTI721014 DDE721014 DNA721014 DWW721014 EGS721014 EQO721014 FAK721014 FKG721014 FUC721014 GDY721014 GNU721014 GXQ721014 HHM721014 HRI721014 IBE721014 ILA721014 IUW721014 JES721014 JOO721014 JYK721014 KIG721014 KSC721014 LBY721014 LLU721014 LVQ721014 MFM721014 MPI721014 MZE721014 NJA721014 NSW721014 OCS721014 OMO721014 OWK721014 PGG721014 PQC721014 PZY721014 QJU721014 QTQ721014 RDM721014 RNI721014 RXE721014 SHA721014 SQW721014 TAS721014 TKO721014 TUK721014 UEG721014 UOC721014 UXY721014 VHU721014 VRQ721014 WBM721014 WLI721014 WVE721014 F786550 IS786550 SO786550 ACK786550 AMG786550 AWC786550 BFY786550 BPU786550 BZQ786550 CJM786550 CTI786550 DDE786550 DNA786550 DWW786550 EGS786550 EQO786550 FAK786550 FKG786550 FUC786550 GDY786550 GNU786550 GXQ786550 HHM786550 HRI786550 IBE786550 ILA786550 IUW786550 JES786550 JOO786550 JYK786550 KIG786550 KSC786550 LBY786550 LLU786550 LVQ786550 MFM786550 MPI786550 MZE786550 NJA786550 NSW786550 OCS786550 OMO786550 OWK786550 PGG786550 PQC786550 PZY786550 QJU786550 QTQ786550 RDM786550 RNI786550 RXE786550 SHA786550 SQW786550 TAS786550 TKO786550 TUK786550 UEG786550 UOC786550 UXY786550 VHU786550 VRQ786550 WBM786550 WLI786550 WVE786550 F852086 IS852086 SO852086 ACK852086 AMG852086 AWC852086 BFY852086 BPU852086 BZQ852086 CJM852086 CTI852086 DDE852086 DNA852086 DWW852086 EGS852086 EQO852086 FAK852086 FKG852086 FUC852086 GDY852086 GNU852086 GXQ852086 HHM852086 HRI852086 IBE852086 ILA852086 IUW852086 JES852086 JOO852086 JYK852086 KIG852086 KSC852086 LBY852086 LLU852086 LVQ852086 MFM852086 MPI852086 MZE852086 NJA852086 NSW852086 OCS852086 OMO852086 OWK852086 PGG852086 PQC852086 PZY852086 QJU852086 QTQ852086 RDM852086 RNI852086 RXE852086 SHA852086 SQW852086 TAS852086 TKO852086 TUK852086 UEG852086 UOC852086 UXY852086 VHU852086 VRQ852086 WBM852086 WLI852086 WVE852086 F917622 IS917622 SO917622 ACK917622 AMG917622 AWC917622 BFY917622 BPU917622 BZQ917622 CJM917622 CTI917622 DDE917622 DNA917622 DWW917622 EGS917622 EQO917622 FAK917622 FKG917622 FUC917622 GDY917622 GNU917622 GXQ917622 HHM917622 HRI917622 IBE917622 ILA917622 IUW917622 JES917622 JOO917622 JYK917622 KIG917622 KSC917622 LBY917622 LLU917622 LVQ917622 MFM917622 MPI917622 MZE917622 NJA917622 NSW917622 OCS917622 OMO917622 OWK917622 PGG917622 PQC917622 PZY917622 QJU917622 QTQ917622 RDM917622 RNI917622 RXE917622 SHA917622 SQW917622 TAS917622 TKO917622 TUK917622 UEG917622 UOC917622 UXY917622 VHU917622 VRQ917622 WBM917622 WLI917622 WVE917622 F983158 IS983158 SO983158 ACK983158 AMG983158 AWC983158 BFY983158 BPU983158 BZQ983158 CJM983158 CTI983158 DDE983158 DNA983158 DWW983158 EGS983158 EQO983158 FAK983158 FKG983158 FUC983158 GDY983158 GNU983158 GXQ983158 HHM983158 HRI983158 IBE983158 ILA983158 IUW983158 JES983158 JOO983158 JYK983158 KIG983158 KSC983158 LBY983158 LLU983158 LVQ983158 MFM983158 MPI983158 MZE983158 NJA983158 NSW983158 OCS983158 OMO983158 OWK983158 PGG983158 PQC983158 PZY983158 QJU983158 QTQ983158 RDM983158 RNI983158 RXE983158 SHA983158 SQW983158 TAS983158 TKO983158 TUK983158 UEG983158 UOC983158 UXY983158 VHU983158 VRQ983158 WBM983158 WLI983158 WVE983158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F65596 IS65596 SO65596 ACK65596 AMG65596 AWC65596 BFY65596 BPU65596 BZQ65596 CJM65596 CTI65596 DDE65596 DNA65596 DWW65596 EGS65596 EQO65596 FAK65596 FKG65596 FUC65596 GDY65596 GNU65596 GXQ65596 HHM65596 HRI65596 IBE65596 ILA65596 IUW65596 JES65596 JOO65596 JYK65596 KIG65596 KSC65596 LBY65596 LLU65596 LVQ65596 MFM65596 MPI65596 MZE65596 NJA65596 NSW65596 OCS65596 OMO65596 OWK65596 PGG65596 PQC65596 PZY65596 QJU65596 QTQ65596 RDM65596 RNI65596 RXE65596 SHA65596 SQW65596 TAS65596 TKO65596 TUK65596 UEG65596 UOC65596 UXY65596 VHU65596 VRQ65596 WBM65596 WLI65596 WVE65596 F131132 IS131132 SO131132 ACK131132 AMG131132 AWC131132 BFY131132 BPU131132 BZQ131132 CJM131132 CTI131132 DDE131132 DNA131132 DWW131132 EGS131132 EQO131132 FAK131132 FKG131132 FUC131132 GDY131132 GNU131132 GXQ131132 HHM131132 HRI131132 IBE131132 ILA131132 IUW131132 JES131132 JOO131132 JYK131132 KIG131132 KSC131132 LBY131132 LLU131132 LVQ131132 MFM131132 MPI131132 MZE131132 NJA131132 NSW131132 OCS131132 OMO131132 OWK131132 PGG131132 PQC131132 PZY131132 QJU131132 QTQ131132 RDM131132 RNI131132 RXE131132 SHA131132 SQW131132 TAS131132 TKO131132 TUK131132 UEG131132 UOC131132 UXY131132 VHU131132 VRQ131132 WBM131132 WLI131132 WVE131132 F196668 IS196668 SO196668 ACK196668 AMG196668 AWC196668 BFY196668 BPU196668 BZQ196668 CJM196668 CTI196668 DDE196668 DNA196668 DWW196668 EGS196668 EQO196668 FAK196668 FKG196668 FUC196668 GDY196668 GNU196668 GXQ196668 HHM196668 HRI196668 IBE196668 ILA196668 IUW196668 JES196668 JOO196668 JYK196668 KIG196668 KSC196668 LBY196668 LLU196668 LVQ196668 MFM196668 MPI196668 MZE196668 NJA196668 NSW196668 OCS196668 OMO196668 OWK196668 PGG196668 PQC196668 PZY196668 QJU196668 QTQ196668 RDM196668 RNI196668 RXE196668 SHA196668 SQW196668 TAS196668 TKO196668 TUK196668 UEG196668 UOC196668 UXY196668 VHU196668 VRQ196668 WBM196668 WLI196668 WVE196668 F262204 IS262204 SO262204 ACK262204 AMG262204 AWC262204 BFY262204 BPU262204 BZQ262204 CJM262204 CTI262204 DDE262204 DNA262204 DWW262204 EGS262204 EQO262204 FAK262204 FKG262204 FUC262204 GDY262204 GNU262204 GXQ262204 HHM262204 HRI262204 IBE262204 ILA262204 IUW262204 JES262204 JOO262204 JYK262204 KIG262204 KSC262204 LBY262204 LLU262204 LVQ262204 MFM262204 MPI262204 MZE262204 NJA262204 NSW262204 OCS262204 OMO262204 OWK262204 PGG262204 PQC262204 PZY262204 QJU262204 QTQ262204 RDM262204 RNI262204 RXE262204 SHA262204 SQW262204 TAS262204 TKO262204 TUK262204 UEG262204 UOC262204 UXY262204 VHU262204 VRQ262204 WBM262204 WLI262204 WVE262204 F327740 IS327740 SO327740 ACK327740 AMG327740 AWC327740 BFY327740 BPU327740 BZQ327740 CJM327740 CTI327740 DDE327740 DNA327740 DWW327740 EGS327740 EQO327740 FAK327740 FKG327740 FUC327740 GDY327740 GNU327740 GXQ327740 HHM327740 HRI327740 IBE327740 ILA327740 IUW327740 JES327740 JOO327740 JYK327740 KIG327740 KSC327740 LBY327740 LLU327740 LVQ327740 MFM327740 MPI327740 MZE327740 NJA327740 NSW327740 OCS327740 OMO327740 OWK327740 PGG327740 PQC327740 PZY327740 QJU327740 QTQ327740 RDM327740 RNI327740 RXE327740 SHA327740 SQW327740 TAS327740 TKO327740 TUK327740 UEG327740 UOC327740 UXY327740 VHU327740 VRQ327740 WBM327740 WLI327740 WVE327740 F393276 IS393276 SO393276 ACK393276 AMG393276 AWC393276 BFY393276 BPU393276 BZQ393276 CJM393276 CTI393276 DDE393276 DNA393276 DWW393276 EGS393276 EQO393276 FAK393276 FKG393276 FUC393276 GDY393276 GNU393276 GXQ393276 HHM393276 HRI393276 IBE393276 ILA393276 IUW393276 JES393276 JOO393276 JYK393276 KIG393276 KSC393276 LBY393276 LLU393276 LVQ393276 MFM393276 MPI393276 MZE393276 NJA393276 NSW393276 OCS393276 OMO393276 OWK393276 PGG393276 PQC393276 PZY393276 QJU393276 QTQ393276 RDM393276 RNI393276 RXE393276 SHA393276 SQW393276 TAS393276 TKO393276 TUK393276 UEG393276 UOC393276 UXY393276 VHU393276 VRQ393276 WBM393276 WLI393276 WVE393276 F458812 IS458812 SO458812 ACK458812 AMG458812 AWC458812 BFY458812 BPU458812 BZQ458812 CJM458812 CTI458812 DDE458812 DNA458812 DWW458812 EGS458812 EQO458812 FAK458812 FKG458812 FUC458812 GDY458812 GNU458812 GXQ458812 HHM458812 HRI458812 IBE458812 ILA458812 IUW458812 JES458812 JOO458812 JYK458812 KIG458812 KSC458812 LBY458812 LLU458812 LVQ458812 MFM458812 MPI458812 MZE458812 NJA458812 NSW458812 OCS458812 OMO458812 OWK458812 PGG458812 PQC458812 PZY458812 QJU458812 QTQ458812 RDM458812 RNI458812 RXE458812 SHA458812 SQW458812 TAS458812 TKO458812 TUK458812 UEG458812 UOC458812 UXY458812 VHU458812 VRQ458812 WBM458812 WLI458812 WVE458812 F524348 IS524348 SO524348 ACK524348 AMG524348 AWC524348 BFY524348 BPU524348 BZQ524348 CJM524348 CTI524348 DDE524348 DNA524348 DWW524348 EGS524348 EQO524348 FAK524348 FKG524348 FUC524348 GDY524348 GNU524348 GXQ524348 HHM524348 HRI524348 IBE524348 ILA524348 IUW524348 JES524348 JOO524348 JYK524348 KIG524348 KSC524348 LBY524348 LLU524348 LVQ524348 MFM524348 MPI524348 MZE524348 NJA524348 NSW524348 OCS524348 OMO524348 OWK524348 PGG524348 PQC524348 PZY524348 QJU524348 QTQ524348 RDM524348 RNI524348 RXE524348 SHA524348 SQW524348 TAS524348 TKO524348 TUK524348 UEG524348 UOC524348 UXY524348 VHU524348 VRQ524348 WBM524348 WLI524348 WVE524348 F589884 IS589884 SO589884 ACK589884 AMG589884 AWC589884 BFY589884 BPU589884 BZQ589884 CJM589884 CTI589884 DDE589884 DNA589884 DWW589884 EGS589884 EQO589884 FAK589884 FKG589884 FUC589884 GDY589884 GNU589884 GXQ589884 HHM589884 HRI589884 IBE589884 ILA589884 IUW589884 JES589884 JOO589884 JYK589884 KIG589884 KSC589884 LBY589884 LLU589884 LVQ589884 MFM589884 MPI589884 MZE589884 NJA589884 NSW589884 OCS589884 OMO589884 OWK589884 PGG589884 PQC589884 PZY589884 QJU589884 QTQ589884 RDM589884 RNI589884 RXE589884 SHA589884 SQW589884 TAS589884 TKO589884 TUK589884 UEG589884 UOC589884 UXY589884 VHU589884 VRQ589884 WBM589884 WLI589884 WVE589884 F655420 IS655420 SO655420 ACK655420 AMG655420 AWC655420 BFY655420 BPU655420 BZQ655420 CJM655420 CTI655420 DDE655420 DNA655420 DWW655420 EGS655420 EQO655420 FAK655420 FKG655420 FUC655420 GDY655420 GNU655420 GXQ655420 HHM655420 HRI655420 IBE655420 ILA655420 IUW655420 JES655420 JOO655420 JYK655420 KIG655420 KSC655420 LBY655420 LLU655420 LVQ655420 MFM655420 MPI655420 MZE655420 NJA655420 NSW655420 OCS655420 OMO655420 OWK655420 PGG655420 PQC655420 PZY655420 QJU655420 QTQ655420 RDM655420 RNI655420 RXE655420 SHA655420 SQW655420 TAS655420 TKO655420 TUK655420 UEG655420 UOC655420 UXY655420 VHU655420 VRQ655420 WBM655420 WLI655420 WVE655420 F720956 IS720956 SO720956 ACK720956 AMG720956 AWC720956 BFY720956 BPU720956 BZQ720956 CJM720956 CTI720956 DDE720956 DNA720956 DWW720956 EGS720956 EQO720956 FAK720956 FKG720956 FUC720956 GDY720956 GNU720956 GXQ720956 HHM720956 HRI720956 IBE720956 ILA720956 IUW720956 JES720956 JOO720956 JYK720956 KIG720956 KSC720956 LBY720956 LLU720956 LVQ720956 MFM720956 MPI720956 MZE720956 NJA720956 NSW720956 OCS720956 OMO720956 OWK720956 PGG720956 PQC720956 PZY720956 QJU720956 QTQ720956 RDM720956 RNI720956 RXE720956 SHA720956 SQW720956 TAS720956 TKO720956 TUK720956 UEG720956 UOC720956 UXY720956 VHU720956 VRQ720956 WBM720956 WLI720956 WVE720956 F786492 IS786492 SO786492 ACK786492 AMG786492 AWC786492 BFY786492 BPU786492 BZQ786492 CJM786492 CTI786492 DDE786492 DNA786492 DWW786492 EGS786492 EQO786492 FAK786492 FKG786492 FUC786492 GDY786492 GNU786492 GXQ786492 HHM786492 HRI786492 IBE786492 ILA786492 IUW786492 JES786492 JOO786492 JYK786492 KIG786492 KSC786492 LBY786492 LLU786492 LVQ786492 MFM786492 MPI786492 MZE786492 NJA786492 NSW786492 OCS786492 OMO786492 OWK786492 PGG786492 PQC786492 PZY786492 QJU786492 QTQ786492 RDM786492 RNI786492 RXE786492 SHA786492 SQW786492 TAS786492 TKO786492 TUK786492 UEG786492 UOC786492 UXY786492 VHU786492 VRQ786492 WBM786492 WLI786492 WVE786492 F852028 IS852028 SO852028 ACK852028 AMG852028 AWC852028 BFY852028 BPU852028 BZQ852028 CJM852028 CTI852028 DDE852028 DNA852028 DWW852028 EGS852028 EQO852028 FAK852028 FKG852028 FUC852028 GDY852028 GNU852028 GXQ852028 HHM852028 HRI852028 IBE852028 ILA852028 IUW852028 JES852028 JOO852028 JYK852028 KIG852028 KSC852028 LBY852028 LLU852028 LVQ852028 MFM852028 MPI852028 MZE852028 NJA852028 NSW852028 OCS852028 OMO852028 OWK852028 PGG852028 PQC852028 PZY852028 QJU852028 QTQ852028 RDM852028 RNI852028 RXE852028 SHA852028 SQW852028 TAS852028 TKO852028 TUK852028 UEG852028 UOC852028 UXY852028 VHU852028 VRQ852028 WBM852028 WLI852028 WVE852028 F917564 IS917564 SO917564 ACK917564 AMG917564 AWC917564 BFY917564 BPU917564 BZQ917564 CJM917564 CTI917564 DDE917564 DNA917564 DWW917564 EGS917564 EQO917564 FAK917564 FKG917564 FUC917564 GDY917564 GNU917564 GXQ917564 HHM917564 HRI917564 IBE917564 ILA917564 IUW917564 JES917564 JOO917564 JYK917564 KIG917564 KSC917564 LBY917564 LLU917564 LVQ917564 MFM917564 MPI917564 MZE917564 NJA917564 NSW917564 OCS917564 OMO917564 OWK917564 PGG917564 PQC917564 PZY917564 QJU917564 QTQ917564 RDM917564 RNI917564 RXE917564 SHA917564 SQW917564 TAS917564 TKO917564 TUK917564 UEG917564 UOC917564 UXY917564 VHU917564 VRQ917564 WBM917564 WLI917564 WVE917564 F983100 IS983100 SO983100 ACK983100 AMG983100 AWC983100 BFY983100 BPU983100 BZQ983100 CJM983100 CTI983100 DDE983100 DNA983100 DWW983100 EGS983100 EQO983100 FAK983100 FKG983100 FUC983100 GDY983100 GNU983100 GXQ983100 HHM983100 HRI983100 IBE983100 ILA983100 IUW983100 JES983100 JOO983100 JYK983100 KIG983100 KSC983100 LBY983100 LLU983100 LVQ983100 MFM983100 MPI983100 MZE983100 NJA983100 NSW983100 OCS983100 OMO983100 OWK983100 PGG983100 PQC983100 PZY983100 QJU983100 QTQ983100 RDM983100 RNI983100 RXE983100 SHA983100 SQW983100 TAS983100 TKO983100 TUK983100 UEG983100 UOC983100 UXY983100 VHU983100 VRQ983100 WBM983100 WLI983100 WVE983100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F65622 IS65622 SO65622 ACK65622 AMG65622 AWC65622 BFY65622 BPU65622 BZQ65622 CJM65622 CTI65622 DDE65622 DNA65622 DWW65622 EGS65622 EQO65622 FAK65622 FKG65622 FUC65622 GDY65622 GNU65622 GXQ65622 HHM65622 HRI65622 IBE65622 ILA65622 IUW65622 JES65622 JOO65622 JYK65622 KIG65622 KSC65622 LBY65622 LLU65622 LVQ65622 MFM65622 MPI65622 MZE65622 NJA65622 NSW65622 OCS65622 OMO65622 OWK65622 PGG65622 PQC65622 PZY65622 QJU65622 QTQ65622 RDM65622 RNI65622 RXE65622 SHA65622 SQW65622 TAS65622 TKO65622 TUK65622 UEG65622 UOC65622 UXY65622 VHU65622 VRQ65622 WBM65622 WLI65622 WVE65622 F131158 IS131158 SO131158 ACK131158 AMG131158 AWC131158 BFY131158 BPU131158 BZQ131158 CJM131158 CTI131158 DDE131158 DNA131158 DWW131158 EGS131158 EQO131158 FAK131158 FKG131158 FUC131158 GDY131158 GNU131158 GXQ131158 HHM131158 HRI131158 IBE131158 ILA131158 IUW131158 JES131158 JOO131158 JYK131158 KIG131158 KSC131158 LBY131158 LLU131158 LVQ131158 MFM131158 MPI131158 MZE131158 NJA131158 NSW131158 OCS131158 OMO131158 OWK131158 PGG131158 PQC131158 PZY131158 QJU131158 QTQ131158 RDM131158 RNI131158 RXE131158 SHA131158 SQW131158 TAS131158 TKO131158 TUK131158 UEG131158 UOC131158 UXY131158 VHU131158 VRQ131158 WBM131158 WLI131158 WVE131158 F196694 IS196694 SO196694 ACK196694 AMG196694 AWC196694 BFY196694 BPU196694 BZQ196694 CJM196694 CTI196694 DDE196694 DNA196694 DWW196694 EGS196694 EQO196694 FAK196694 FKG196694 FUC196694 GDY196694 GNU196694 GXQ196694 HHM196694 HRI196694 IBE196694 ILA196694 IUW196694 JES196694 JOO196694 JYK196694 KIG196694 KSC196694 LBY196694 LLU196694 LVQ196694 MFM196694 MPI196694 MZE196694 NJA196694 NSW196694 OCS196694 OMO196694 OWK196694 PGG196694 PQC196694 PZY196694 QJU196694 QTQ196694 RDM196694 RNI196694 RXE196694 SHA196694 SQW196694 TAS196694 TKO196694 TUK196694 UEG196694 UOC196694 UXY196694 VHU196694 VRQ196694 WBM196694 WLI196694 WVE196694 F262230 IS262230 SO262230 ACK262230 AMG262230 AWC262230 BFY262230 BPU262230 BZQ262230 CJM262230 CTI262230 DDE262230 DNA262230 DWW262230 EGS262230 EQO262230 FAK262230 FKG262230 FUC262230 GDY262230 GNU262230 GXQ262230 HHM262230 HRI262230 IBE262230 ILA262230 IUW262230 JES262230 JOO262230 JYK262230 KIG262230 KSC262230 LBY262230 LLU262230 LVQ262230 MFM262230 MPI262230 MZE262230 NJA262230 NSW262230 OCS262230 OMO262230 OWK262230 PGG262230 PQC262230 PZY262230 QJU262230 QTQ262230 RDM262230 RNI262230 RXE262230 SHA262230 SQW262230 TAS262230 TKO262230 TUK262230 UEG262230 UOC262230 UXY262230 VHU262230 VRQ262230 WBM262230 WLI262230 WVE262230 F327766 IS327766 SO327766 ACK327766 AMG327766 AWC327766 BFY327766 BPU327766 BZQ327766 CJM327766 CTI327766 DDE327766 DNA327766 DWW327766 EGS327766 EQO327766 FAK327766 FKG327766 FUC327766 GDY327766 GNU327766 GXQ327766 HHM327766 HRI327766 IBE327766 ILA327766 IUW327766 JES327766 JOO327766 JYK327766 KIG327766 KSC327766 LBY327766 LLU327766 LVQ327766 MFM327766 MPI327766 MZE327766 NJA327766 NSW327766 OCS327766 OMO327766 OWK327766 PGG327766 PQC327766 PZY327766 QJU327766 QTQ327766 RDM327766 RNI327766 RXE327766 SHA327766 SQW327766 TAS327766 TKO327766 TUK327766 UEG327766 UOC327766 UXY327766 VHU327766 VRQ327766 WBM327766 WLI327766 WVE327766 F393302 IS393302 SO393302 ACK393302 AMG393302 AWC393302 BFY393302 BPU393302 BZQ393302 CJM393302 CTI393302 DDE393302 DNA393302 DWW393302 EGS393302 EQO393302 FAK393302 FKG393302 FUC393302 GDY393302 GNU393302 GXQ393302 HHM393302 HRI393302 IBE393302 ILA393302 IUW393302 JES393302 JOO393302 JYK393302 KIG393302 KSC393302 LBY393302 LLU393302 LVQ393302 MFM393302 MPI393302 MZE393302 NJA393302 NSW393302 OCS393302 OMO393302 OWK393302 PGG393302 PQC393302 PZY393302 QJU393302 QTQ393302 RDM393302 RNI393302 RXE393302 SHA393302 SQW393302 TAS393302 TKO393302 TUK393302 UEG393302 UOC393302 UXY393302 VHU393302 VRQ393302 WBM393302 WLI393302 WVE393302 F458838 IS458838 SO458838 ACK458838 AMG458838 AWC458838 BFY458838 BPU458838 BZQ458838 CJM458838 CTI458838 DDE458838 DNA458838 DWW458838 EGS458838 EQO458838 FAK458838 FKG458838 FUC458838 GDY458838 GNU458838 GXQ458838 HHM458838 HRI458838 IBE458838 ILA458838 IUW458838 JES458838 JOO458838 JYK458838 KIG458838 KSC458838 LBY458838 LLU458838 LVQ458838 MFM458838 MPI458838 MZE458838 NJA458838 NSW458838 OCS458838 OMO458838 OWK458838 PGG458838 PQC458838 PZY458838 QJU458838 QTQ458838 RDM458838 RNI458838 RXE458838 SHA458838 SQW458838 TAS458838 TKO458838 TUK458838 UEG458838 UOC458838 UXY458838 VHU458838 VRQ458838 WBM458838 WLI458838 WVE458838 F524374 IS524374 SO524374 ACK524374 AMG524374 AWC524374 BFY524374 BPU524374 BZQ524374 CJM524374 CTI524374 DDE524374 DNA524374 DWW524374 EGS524374 EQO524374 FAK524374 FKG524374 FUC524374 GDY524374 GNU524374 GXQ524374 HHM524374 HRI524374 IBE524374 ILA524374 IUW524374 JES524374 JOO524374 JYK524374 KIG524374 KSC524374 LBY524374 LLU524374 LVQ524374 MFM524374 MPI524374 MZE524374 NJA524374 NSW524374 OCS524374 OMO524374 OWK524374 PGG524374 PQC524374 PZY524374 QJU524374 QTQ524374 RDM524374 RNI524374 RXE524374 SHA524374 SQW524374 TAS524374 TKO524374 TUK524374 UEG524374 UOC524374 UXY524374 VHU524374 VRQ524374 WBM524374 WLI524374 WVE524374 F589910 IS589910 SO589910 ACK589910 AMG589910 AWC589910 BFY589910 BPU589910 BZQ589910 CJM589910 CTI589910 DDE589910 DNA589910 DWW589910 EGS589910 EQO589910 FAK589910 FKG589910 FUC589910 GDY589910 GNU589910 GXQ589910 HHM589910 HRI589910 IBE589910 ILA589910 IUW589910 JES589910 JOO589910 JYK589910 KIG589910 KSC589910 LBY589910 LLU589910 LVQ589910 MFM589910 MPI589910 MZE589910 NJA589910 NSW589910 OCS589910 OMO589910 OWK589910 PGG589910 PQC589910 PZY589910 QJU589910 QTQ589910 RDM589910 RNI589910 RXE589910 SHA589910 SQW589910 TAS589910 TKO589910 TUK589910 UEG589910 UOC589910 UXY589910 VHU589910 VRQ589910 WBM589910 WLI589910 WVE589910 F655446 IS655446 SO655446 ACK655446 AMG655446 AWC655446 BFY655446 BPU655446 BZQ655446 CJM655446 CTI655446 DDE655446 DNA655446 DWW655446 EGS655446 EQO655446 FAK655446 FKG655446 FUC655446 GDY655446 GNU655446 GXQ655446 HHM655446 HRI655446 IBE655446 ILA655446 IUW655446 JES655446 JOO655446 JYK655446 KIG655446 KSC655446 LBY655446 LLU655446 LVQ655446 MFM655446 MPI655446 MZE655446 NJA655446 NSW655446 OCS655446 OMO655446 OWK655446 PGG655446 PQC655446 PZY655446 QJU655446 QTQ655446 RDM655446 RNI655446 RXE655446 SHA655446 SQW655446 TAS655446 TKO655446 TUK655446 UEG655446 UOC655446 UXY655446 VHU655446 VRQ655446 WBM655446 WLI655446 WVE655446 F720982 IS720982 SO720982 ACK720982 AMG720982 AWC720982 BFY720982 BPU720982 BZQ720982 CJM720982 CTI720982 DDE720982 DNA720982 DWW720982 EGS720982 EQO720982 FAK720982 FKG720982 FUC720982 GDY720982 GNU720982 GXQ720982 HHM720982 HRI720982 IBE720982 ILA720982 IUW720982 JES720982 JOO720982 JYK720982 KIG720982 KSC720982 LBY720982 LLU720982 LVQ720982 MFM720982 MPI720982 MZE720982 NJA720982 NSW720982 OCS720982 OMO720982 OWK720982 PGG720982 PQC720982 PZY720982 QJU720982 QTQ720982 RDM720982 RNI720982 RXE720982 SHA720982 SQW720982 TAS720982 TKO720982 TUK720982 UEG720982 UOC720982 UXY720982 VHU720982 VRQ720982 WBM720982 WLI720982 WVE720982 F786518 IS786518 SO786518 ACK786518 AMG786518 AWC786518 BFY786518 BPU786518 BZQ786518 CJM786518 CTI786518 DDE786518 DNA786518 DWW786518 EGS786518 EQO786518 FAK786518 FKG786518 FUC786518 GDY786518 GNU786518 GXQ786518 HHM786518 HRI786518 IBE786518 ILA786518 IUW786518 JES786518 JOO786518 JYK786518 KIG786518 KSC786518 LBY786518 LLU786518 LVQ786518 MFM786518 MPI786518 MZE786518 NJA786518 NSW786518 OCS786518 OMO786518 OWK786518 PGG786518 PQC786518 PZY786518 QJU786518 QTQ786518 RDM786518 RNI786518 RXE786518 SHA786518 SQW786518 TAS786518 TKO786518 TUK786518 UEG786518 UOC786518 UXY786518 VHU786518 VRQ786518 WBM786518 WLI786518 WVE786518 F852054 IS852054 SO852054 ACK852054 AMG852054 AWC852054 BFY852054 BPU852054 BZQ852054 CJM852054 CTI852054 DDE852054 DNA852054 DWW852054 EGS852054 EQO852054 FAK852054 FKG852054 FUC852054 GDY852054 GNU852054 GXQ852054 HHM852054 HRI852054 IBE852054 ILA852054 IUW852054 JES852054 JOO852054 JYK852054 KIG852054 KSC852054 LBY852054 LLU852054 LVQ852054 MFM852054 MPI852054 MZE852054 NJA852054 NSW852054 OCS852054 OMO852054 OWK852054 PGG852054 PQC852054 PZY852054 QJU852054 QTQ852054 RDM852054 RNI852054 RXE852054 SHA852054 SQW852054 TAS852054 TKO852054 TUK852054 UEG852054 UOC852054 UXY852054 VHU852054 VRQ852054 WBM852054 WLI852054 WVE852054 F917590 IS917590 SO917590 ACK917590 AMG917590 AWC917590 BFY917590 BPU917590 BZQ917590 CJM917590 CTI917590 DDE917590 DNA917590 DWW917590 EGS917590 EQO917590 FAK917590 FKG917590 FUC917590 GDY917590 GNU917590 GXQ917590 HHM917590 HRI917590 IBE917590 ILA917590 IUW917590 JES917590 JOO917590 JYK917590 KIG917590 KSC917590 LBY917590 LLU917590 LVQ917590 MFM917590 MPI917590 MZE917590 NJA917590 NSW917590 OCS917590 OMO917590 OWK917590 PGG917590 PQC917590 PZY917590 QJU917590 QTQ917590 RDM917590 RNI917590 RXE917590 SHA917590 SQW917590 TAS917590 TKO917590 TUK917590 UEG917590 UOC917590 UXY917590 VHU917590 VRQ917590 WBM917590 WLI917590 WVE917590 F983126 IS983126 SO983126 ACK983126 AMG983126 AWC983126 BFY983126 BPU983126 BZQ983126 CJM983126 CTI983126 DDE983126 DNA983126 DWW983126 EGS983126 EQO983126 FAK983126 FKG983126 FUC983126 GDY983126 GNU983126 GXQ983126 HHM983126 HRI983126 IBE983126 ILA983126 IUW983126 JES983126 JOO983126 JYK983126 KIG983126 KSC983126 LBY983126 LLU983126 LVQ983126 MFM983126 MPI983126 MZE983126 NJA983126 NSW983126 OCS983126 OMO983126 OWK983126 PGG983126 PQC983126 PZY983126 QJU983126 QTQ983126 RDM983126 RNI983126 RXE983126 SHA983126 SQW983126 TAS983126 TKO983126 TUK983126 UEG983126 UOC983126 UXY983126 VHU983126 VRQ983126 WBM983126 WLI983126 WVE983126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F65634 IS65634 SO65634 ACK65634 AMG65634 AWC65634 BFY65634 BPU65634 BZQ65634 CJM65634 CTI65634 DDE65634 DNA65634 DWW65634 EGS65634 EQO65634 FAK65634 FKG65634 FUC65634 GDY65634 GNU65634 GXQ65634 HHM65634 HRI65634 IBE65634 ILA65634 IUW65634 JES65634 JOO65634 JYK65634 KIG65634 KSC65634 LBY65634 LLU65634 LVQ65634 MFM65634 MPI65634 MZE65634 NJA65634 NSW65634 OCS65634 OMO65634 OWK65634 PGG65634 PQC65634 PZY65634 QJU65634 QTQ65634 RDM65634 RNI65634 RXE65634 SHA65634 SQW65634 TAS65634 TKO65634 TUK65634 UEG65634 UOC65634 UXY65634 VHU65634 VRQ65634 WBM65634 WLI65634 WVE65634 F131170 IS131170 SO131170 ACK131170 AMG131170 AWC131170 BFY131170 BPU131170 BZQ131170 CJM131170 CTI131170 DDE131170 DNA131170 DWW131170 EGS131170 EQO131170 FAK131170 FKG131170 FUC131170 GDY131170 GNU131170 GXQ131170 HHM131170 HRI131170 IBE131170 ILA131170 IUW131170 JES131170 JOO131170 JYK131170 KIG131170 KSC131170 LBY131170 LLU131170 LVQ131170 MFM131170 MPI131170 MZE131170 NJA131170 NSW131170 OCS131170 OMO131170 OWK131170 PGG131170 PQC131170 PZY131170 QJU131170 QTQ131170 RDM131170 RNI131170 RXE131170 SHA131170 SQW131170 TAS131170 TKO131170 TUK131170 UEG131170 UOC131170 UXY131170 VHU131170 VRQ131170 WBM131170 WLI131170 WVE131170 F196706 IS196706 SO196706 ACK196706 AMG196706 AWC196706 BFY196706 BPU196706 BZQ196706 CJM196706 CTI196706 DDE196706 DNA196706 DWW196706 EGS196706 EQO196706 FAK196706 FKG196706 FUC196706 GDY196706 GNU196706 GXQ196706 HHM196706 HRI196706 IBE196706 ILA196706 IUW196706 JES196706 JOO196706 JYK196706 KIG196706 KSC196706 LBY196706 LLU196706 LVQ196706 MFM196706 MPI196706 MZE196706 NJA196706 NSW196706 OCS196706 OMO196706 OWK196706 PGG196706 PQC196706 PZY196706 QJU196706 QTQ196706 RDM196706 RNI196706 RXE196706 SHA196706 SQW196706 TAS196706 TKO196706 TUK196706 UEG196706 UOC196706 UXY196706 VHU196706 VRQ196706 WBM196706 WLI196706 WVE196706 F262242 IS262242 SO262242 ACK262242 AMG262242 AWC262242 BFY262242 BPU262242 BZQ262242 CJM262242 CTI262242 DDE262242 DNA262242 DWW262242 EGS262242 EQO262242 FAK262242 FKG262242 FUC262242 GDY262242 GNU262242 GXQ262242 HHM262242 HRI262242 IBE262242 ILA262242 IUW262242 JES262242 JOO262242 JYK262242 KIG262242 KSC262242 LBY262242 LLU262242 LVQ262242 MFM262242 MPI262242 MZE262242 NJA262242 NSW262242 OCS262242 OMO262242 OWK262242 PGG262242 PQC262242 PZY262242 QJU262242 QTQ262242 RDM262242 RNI262242 RXE262242 SHA262242 SQW262242 TAS262242 TKO262242 TUK262242 UEG262242 UOC262242 UXY262242 VHU262242 VRQ262242 WBM262242 WLI262242 WVE262242 F327778 IS327778 SO327778 ACK327778 AMG327778 AWC327778 BFY327778 BPU327778 BZQ327778 CJM327778 CTI327778 DDE327778 DNA327778 DWW327778 EGS327778 EQO327778 FAK327778 FKG327778 FUC327778 GDY327778 GNU327778 GXQ327778 HHM327778 HRI327778 IBE327778 ILA327778 IUW327778 JES327778 JOO327778 JYK327778 KIG327778 KSC327778 LBY327778 LLU327778 LVQ327778 MFM327778 MPI327778 MZE327778 NJA327778 NSW327778 OCS327778 OMO327778 OWK327778 PGG327778 PQC327778 PZY327778 QJU327778 QTQ327778 RDM327778 RNI327778 RXE327778 SHA327778 SQW327778 TAS327778 TKO327778 TUK327778 UEG327778 UOC327778 UXY327778 VHU327778 VRQ327778 WBM327778 WLI327778 WVE327778 F393314 IS393314 SO393314 ACK393314 AMG393314 AWC393314 BFY393314 BPU393314 BZQ393314 CJM393314 CTI393314 DDE393314 DNA393314 DWW393314 EGS393314 EQO393314 FAK393314 FKG393314 FUC393314 GDY393314 GNU393314 GXQ393314 HHM393314 HRI393314 IBE393314 ILA393314 IUW393314 JES393314 JOO393314 JYK393314 KIG393314 KSC393314 LBY393314 LLU393314 LVQ393314 MFM393314 MPI393314 MZE393314 NJA393314 NSW393314 OCS393314 OMO393314 OWK393314 PGG393314 PQC393314 PZY393314 QJU393314 QTQ393314 RDM393314 RNI393314 RXE393314 SHA393314 SQW393314 TAS393314 TKO393314 TUK393314 UEG393314 UOC393314 UXY393314 VHU393314 VRQ393314 WBM393314 WLI393314 WVE393314 F458850 IS458850 SO458850 ACK458850 AMG458850 AWC458850 BFY458850 BPU458850 BZQ458850 CJM458850 CTI458850 DDE458850 DNA458850 DWW458850 EGS458850 EQO458850 FAK458850 FKG458850 FUC458850 GDY458850 GNU458850 GXQ458850 HHM458850 HRI458850 IBE458850 ILA458850 IUW458850 JES458850 JOO458850 JYK458850 KIG458850 KSC458850 LBY458850 LLU458850 LVQ458850 MFM458850 MPI458850 MZE458850 NJA458850 NSW458850 OCS458850 OMO458850 OWK458850 PGG458850 PQC458850 PZY458850 QJU458850 QTQ458850 RDM458850 RNI458850 RXE458850 SHA458850 SQW458850 TAS458850 TKO458850 TUK458850 UEG458850 UOC458850 UXY458850 VHU458850 VRQ458850 WBM458850 WLI458850 WVE458850 F524386 IS524386 SO524386 ACK524386 AMG524386 AWC524386 BFY524386 BPU524386 BZQ524386 CJM524386 CTI524386 DDE524386 DNA524386 DWW524386 EGS524386 EQO524386 FAK524386 FKG524386 FUC524386 GDY524386 GNU524386 GXQ524386 HHM524386 HRI524386 IBE524386 ILA524386 IUW524386 JES524386 JOO524386 JYK524386 KIG524386 KSC524386 LBY524386 LLU524386 LVQ524386 MFM524386 MPI524386 MZE524386 NJA524386 NSW524386 OCS524386 OMO524386 OWK524386 PGG524386 PQC524386 PZY524386 QJU524386 QTQ524386 RDM524386 RNI524386 RXE524386 SHA524386 SQW524386 TAS524386 TKO524386 TUK524386 UEG524386 UOC524386 UXY524386 VHU524386 VRQ524386 WBM524386 WLI524386 WVE524386 F589922 IS589922 SO589922 ACK589922 AMG589922 AWC589922 BFY589922 BPU589922 BZQ589922 CJM589922 CTI589922 DDE589922 DNA589922 DWW589922 EGS589922 EQO589922 FAK589922 FKG589922 FUC589922 GDY589922 GNU589922 GXQ589922 HHM589922 HRI589922 IBE589922 ILA589922 IUW589922 JES589922 JOO589922 JYK589922 KIG589922 KSC589922 LBY589922 LLU589922 LVQ589922 MFM589922 MPI589922 MZE589922 NJA589922 NSW589922 OCS589922 OMO589922 OWK589922 PGG589922 PQC589922 PZY589922 QJU589922 QTQ589922 RDM589922 RNI589922 RXE589922 SHA589922 SQW589922 TAS589922 TKO589922 TUK589922 UEG589922 UOC589922 UXY589922 VHU589922 VRQ589922 WBM589922 WLI589922 WVE589922 F655458 IS655458 SO655458 ACK655458 AMG655458 AWC655458 BFY655458 BPU655458 BZQ655458 CJM655458 CTI655458 DDE655458 DNA655458 DWW655458 EGS655458 EQO655458 FAK655458 FKG655458 FUC655458 GDY655458 GNU655458 GXQ655458 HHM655458 HRI655458 IBE655458 ILA655458 IUW655458 JES655458 JOO655458 JYK655458 KIG655458 KSC655458 LBY655458 LLU655458 LVQ655458 MFM655458 MPI655458 MZE655458 NJA655458 NSW655458 OCS655458 OMO655458 OWK655458 PGG655458 PQC655458 PZY655458 QJU655458 QTQ655458 RDM655458 RNI655458 RXE655458 SHA655458 SQW655458 TAS655458 TKO655458 TUK655458 UEG655458 UOC655458 UXY655458 VHU655458 VRQ655458 WBM655458 WLI655458 WVE655458 F720994 IS720994 SO720994 ACK720994 AMG720994 AWC720994 BFY720994 BPU720994 BZQ720994 CJM720994 CTI720994 DDE720994 DNA720994 DWW720994 EGS720994 EQO720994 FAK720994 FKG720994 FUC720994 GDY720994 GNU720994 GXQ720994 HHM720994 HRI720994 IBE720994 ILA720994 IUW720994 JES720994 JOO720994 JYK720994 KIG720994 KSC720994 LBY720994 LLU720994 LVQ720994 MFM720994 MPI720994 MZE720994 NJA720994 NSW720994 OCS720994 OMO720994 OWK720994 PGG720994 PQC720994 PZY720994 QJU720994 QTQ720994 RDM720994 RNI720994 RXE720994 SHA720994 SQW720994 TAS720994 TKO720994 TUK720994 UEG720994 UOC720994 UXY720994 VHU720994 VRQ720994 WBM720994 WLI720994 WVE720994 F786530 IS786530 SO786530 ACK786530 AMG786530 AWC786530 BFY786530 BPU786530 BZQ786530 CJM786530 CTI786530 DDE786530 DNA786530 DWW786530 EGS786530 EQO786530 FAK786530 FKG786530 FUC786530 GDY786530 GNU786530 GXQ786530 HHM786530 HRI786530 IBE786530 ILA786530 IUW786530 JES786530 JOO786530 JYK786530 KIG786530 KSC786530 LBY786530 LLU786530 LVQ786530 MFM786530 MPI786530 MZE786530 NJA786530 NSW786530 OCS786530 OMO786530 OWK786530 PGG786530 PQC786530 PZY786530 QJU786530 QTQ786530 RDM786530 RNI786530 RXE786530 SHA786530 SQW786530 TAS786530 TKO786530 TUK786530 UEG786530 UOC786530 UXY786530 VHU786530 VRQ786530 WBM786530 WLI786530 WVE786530 F852066 IS852066 SO852066 ACK852066 AMG852066 AWC852066 BFY852066 BPU852066 BZQ852066 CJM852066 CTI852066 DDE852066 DNA852066 DWW852066 EGS852066 EQO852066 FAK852066 FKG852066 FUC852066 GDY852066 GNU852066 GXQ852066 HHM852066 HRI852066 IBE852066 ILA852066 IUW852066 JES852066 JOO852066 JYK852066 KIG852066 KSC852066 LBY852066 LLU852066 LVQ852066 MFM852066 MPI852066 MZE852066 NJA852066 NSW852066 OCS852066 OMO852066 OWK852066 PGG852066 PQC852066 PZY852066 QJU852066 QTQ852066 RDM852066 RNI852066 RXE852066 SHA852066 SQW852066 TAS852066 TKO852066 TUK852066 UEG852066 UOC852066 UXY852066 VHU852066 VRQ852066 WBM852066 WLI852066 WVE852066 F917602 IS917602 SO917602 ACK917602 AMG917602 AWC917602 BFY917602 BPU917602 BZQ917602 CJM917602 CTI917602 DDE917602 DNA917602 DWW917602 EGS917602 EQO917602 FAK917602 FKG917602 FUC917602 GDY917602 GNU917602 GXQ917602 HHM917602 HRI917602 IBE917602 ILA917602 IUW917602 JES917602 JOO917602 JYK917602 KIG917602 KSC917602 LBY917602 LLU917602 LVQ917602 MFM917602 MPI917602 MZE917602 NJA917602 NSW917602 OCS917602 OMO917602 OWK917602 PGG917602 PQC917602 PZY917602 QJU917602 QTQ917602 RDM917602 RNI917602 RXE917602 SHA917602 SQW917602 TAS917602 TKO917602 TUK917602 UEG917602 UOC917602 UXY917602 VHU917602 VRQ917602 WBM917602 WLI917602 WVE917602 F983138 IS983138 SO983138 ACK983138 AMG983138 AWC983138 BFY983138 BPU983138 BZQ983138 CJM983138 CTI983138 DDE983138 DNA983138 DWW983138 EGS983138 EQO983138 FAK983138 FKG983138 FUC983138 GDY983138 GNU983138 GXQ983138 HHM983138 HRI983138 IBE983138 ILA983138 IUW983138 JES983138 JOO983138 JYK983138 KIG983138 KSC983138 LBY983138 LLU983138 LVQ983138 MFM983138 MPI983138 MZE983138 NJA983138 NSW983138 OCS983138 OMO983138 OWK983138 PGG983138 PQC983138 PZY983138 QJU983138 QTQ983138 RDM983138 RNI983138 RXE983138 SHA983138 SQW983138 TAS983138 TKO983138 TUK983138 UEG983138 UOC983138 UXY983138 VHU983138 VRQ983138 WBM983138 WLI983138 WVE983138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F65636 IS65636 SO65636 ACK65636 AMG65636 AWC65636 BFY65636 BPU65636 BZQ65636 CJM65636 CTI65636 DDE65636 DNA65636 DWW65636 EGS65636 EQO65636 FAK65636 FKG65636 FUC65636 GDY65636 GNU65636 GXQ65636 HHM65636 HRI65636 IBE65636 ILA65636 IUW65636 JES65636 JOO65636 JYK65636 KIG65636 KSC65636 LBY65636 LLU65636 LVQ65636 MFM65636 MPI65636 MZE65636 NJA65636 NSW65636 OCS65636 OMO65636 OWK65636 PGG65636 PQC65636 PZY65636 QJU65636 QTQ65636 RDM65636 RNI65636 RXE65636 SHA65636 SQW65636 TAS65636 TKO65636 TUK65636 UEG65636 UOC65636 UXY65636 VHU65636 VRQ65636 WBM65636 WLI65636 WVE65636 F131172 IS131172 SO131172 ACK131172 AMG131172 AWC131172 BFY131172 BPU131172 BZQ131172 CJM131172 CTI131172 DDE131172 DNA131172 DWW131172 EGS131172 EQO131172 FAK131172 FKG131172 FUC131172 GDY131172 GNU131172 GXQ131172 HHM131172 HRI131172 IBE131172 ILA131172 IUW131172 JES131172 JOO131172 JYK131172 KIG131172 KSC131172 LBY131172 LLU131172 LVQ131172 MFM131172 MPI131172 MZE131172 NJA131172 NSW131172 OCS131172 OMO131172 OWK131172 PGG131172 PQC131172 PZY131172 QJU131172 QTQ131172 RDM131172 RNI131172 RXE131172 SHA131172 SQW131172 TAS131172 TKO131172 TUK131172 UEG131172 UOC131172 UXY131172 VHU131172 VRQ131172 WBM131172 WLI131172 WVE131172 F196708 IS196708 SO196708 ACK196708 AMG196708 AWC196708 BFY196708 BPU196708 BZQ196708 CJM196708 CTI196708 DDE196708 DNA196708 DWW196708 EGS196708 EQO196708 FAK196708 FKG196708 FUC196708 GDY196708 GNU196708 GXQ196708 HHM196708 HRI196708 IBE196708 ILA196708 IUW196708 JES196708 JOO196708 JYK196708 KIG196708 KSC196708 LBY196708 LLU196708 LVQ196708 MFM196708 MPI196708 MZE196708 NJA196708 NSW196708 OCS196708 OMO196708 OWK196708 PGG196708 PQC196708 PZY196708 QJU196708 QTQ196708 RDM196708 RNI196708 RXE196708 SHA196708 SQW196708 TAS196708 TKO196708 TUK196708 UEG196708 UOC196708 UXY196708 VHU196708 VRQ196708 WBM196708 WLI196708 WVE196708 F262244 IS262244 SO262244 ACK262244 AMG262244 AWC262244 BFY262244 BPU262244 BZQ262244 CJM262244 CTI262244 DDE262244 DNA262244 DWW262244 EGS262244 EQO262244 FAK262244 FKG262244 FUC262244 GDY262244 GNU262244 GXQ262244 HHM262244 HRI262244 IBE262244 ILA262244 IUW262244 JES262244 JOO262244 JYK262244 KIG262244 KSC262244 LBY262244 LLU262244 LVQ262244 MFM262244 MPI262244 MZE262244 NJA262244 NSW262244 OCS262244 OMO262244 OWK262244 PGG262244 PQC262244 PZY262244 QJU262244 QTQ262244 RDM262244 RNI262244 RXE262244 SHA262244 SQW262244 TAS262244 TKO262244 TUK262244 UEG262244 UOC262244 UXY262244 VHU262244 VRQ262244 WBM262244 WLI262244 WVE262244 F327780 IS327780 SO327780 ACK327780 AMG327780 AWC327780 BFY327780 BPU327780 BZQ327780 CJM327780 CTI327780 DDE327780 DNA327780 DWW327780 EGS327780 EQO327780 FAK327780 FKG327780 FUC327780 GDY327780 GNU327780 GXQ327780 HHM327780 HRI327780 IBE327780 ILA327780 IUW327780 JES327780 JOO327780 JYK327780 KIG327780 KSC327780 LBY327780 LLU327780 LVQ327780 MFM327780 MPI327780 MZE327780 NJA327780 NSW327780 OCS327780 OMO327780 OWK327780 PGG327780 PQC327780 PZY327780 QJU327780 QTQ327780 RDM327780 RNI327780 RXE327780 SHA327780 SQW327780 TAS327780 TKO327780 TUK327780 UEG327780 UOC327780 UXY327780 VHU327780 VRQ327780 WBM327780 WLI327780 WVE327780 F393316 IS393316 SO393316 ACK393316 AMG393316 AWC393316 BFY393316 BPU393316 BZQ393316 CJM393316 CTI393316 DDE393316 DNA393316 DWW393316 EGS393316 EQO393316 FAK393316 FKG393316 FUC393316 GDY393316 GNU393316 GXQ393316 HHM393316 HRI393316 IBE393316 ILA393316 IUW393316 JES393316 JOO393316 JYK393316 KIG393316 KSC393316 LBY393316 LLU393316 LVQ393316 MFM393316 MPI393316 MZE393316 NJA393316 NSW393316 OCS393316 OMO393316 OWK393316 PGG393316 PQC393316 PZY393316 QJU393316 QTQ393316 RDM393316 RNI393316 RXE393316 SHA393316 SQW393316 TAS393316 TKO393316 TUK393316 UEG393316 UOC393316 UXY393316 VHU393316 VRQ393316 WBM393316 WLI393316 WVE393316 F458852 IS458852 SO458852 ACK458852 AMG458852 AWC458852 BFY458852 BPU458852 BZQ458852 CJM458852 CTI458852 DDE458852 DNA458852 DWW458852 EGS458852 EQO458852 FAK458852 FKG458852 FUC458852 GDY458852 GNU458852 GXQ458852 HHM458852 HRI458852 IBE458852 ILA458852 IUW458852 JES458852 JOO458852 JYK458852 KIG458852 KSC458852 LBY458852 LLU458852 LVQ458852 MFM458852 MPI458852 MZE458852 NJA458852 NSW458852 OCS458852 OMO458852 OWK458852 PGG458852 PQC458852 PZY458852 QJU458852 QTQ458852 RDM458852 RNI458852 RXE458852 SHA458852 SQW458852 TAS458852 TKO458852 TUK458852 UEG458852 UOC458852 UXY458852 VHU458852 VRQ458852 WBM458852 WLI458852 WVE458852 F524388 IS524388 SO524388 ACK524388 AMG524388 AWC524388 BFY524388 BPU524388 BZQ524388 CJM524388 CTI524388 DDE524388 DNA524388 DWW524388 EGS524388 EQO524388 FAK524388 FKG524388 FUC524388 GDY524388 GNU524388 GXQ524388 HHM524388 HRI524388 IBE524388 ILA524388 IUW524388 JES524388 JOO524388 JYK524388 KIG524388 KSC524388 LBY524388 LLU524388 LVQ524388 MFM524388 MPI524388 MZE524388 NJA524388 NSW524388 OCS524388 OMO524388 OWK524388 PGG524388 PQC524388 PZY524388 QJU524388 QTQ524388 RDM524388 RNI524388 RXE524388 SHA524388 SQW524388 TAS524388 TKO524388 TUK524388 UEG524388 UOC524388 UXY524388 VHU524388 VRQ524388 WBM524388 WLI524388 WVE524388 F589924 IS589924 SO589924 ACK589924 AMG589924 AWC589924 BFY589924 BPU589924 BZQ589924 CJM589924 CTI589924 DDE589924 DNA589924 DWW589924 EGS589924 EQO589924 FAK589924 FKG589924 FUC589924 GDY589924 GNU589924 GXQ589924 HHM589924 HRI589924 IBE589924 ILA589924 IUW589924 JES589924 JOO589924 JYK589924 KIG589924 KSC589924 LBY589924 LLU589924 LVQ589924 MFM589924 MPI589924 MZE589924 NJA589924 NSW589924 OCS589924 OMO589924 OWK589924 PGG589924 PQC589924 PZY589924 QJU589924 QTQ589924 RDM589924 RNI589924 RXE589924 SHA589924 SQW589924 TAS589924 TKO589924 TUK589924 UEG589924 UOC589924 UXY589924 VHU589924 VRQ589924 WBM589924 WLI589924 WVE589924 F655460 IS655460 SO655460 ACK655460 AMG655460 AWC655460 BFY655460 BPU655460 BZQ655460 CJM655460 CTI655460 DDE655460 DNA655460 DWW655460 EGS655460 EQO655460 FAK655460 FKG655460 FUC655460 GDY655460 GNU655460 GXQ655460 HHM655460 HRI655460 IBE655460 ILA655460 IUW655460 JES655460 JOO655460 JYK655460 KIG655460 KSC655460 LBY655460 LLU655460 LVQ655460 MFM655460 MPI655460 MZE655460 NJA655460 NSW655460 OCS655460 OMO655460 OWK655460 PGG655460 PQC655460 PZY655460 QJU655460 QTQ655460 RDM655460 RNI655460 RXE655460 SHA655460 SQW655460 TAS655460 TKO655460 TUK655460 UEG655460 UOC655460 UXY655460 VHU655460 VRQ655460 WBM655460 WLI655460 WVE655460 F720996 IS720996 SO720996 ACK720996 AMG720996 AWC720996 BFY720996 BPU720996 BZQ720996 CJM720996 CTI720996 DDE720996 DNA720996 DWW720996 EGS720996 EQO720996 FAK720996 FKG720996 FUC720996 GDY720996 GNU720996 GXQ720996 HHM720996 HRI720996 IBE720996 ILA720996 IUW720996 JES720996 JOO720996 JYK720996 KIG720996 KSC720996 LBY720996 LLU720996 LVQ720996 MFM720996 MPI720996 MZE720996 NJA720996 NSW720996 OCS720996 OMO720996 OWK720996 PGG720996 PQC720996 PZY720996 QJU720996 QTQ720996 RDM720996 RNI720996 RXE720996 SHA720996 SQW720996 TAS720996 TKO720996 TUK720996 UEG720996 UOC720996 UXY720996 VHU720996 VRQ720996 WBM720996 WLI720996 WVE720996 F786532 IS786532 SO786532 ACK786532 AMG786532 AWC786532 BFY786532 BPU786532 BZQ786532 CJM786532 CTI786532 DDE786532 DNA786532 DWW786532 EGS786532 EQO786532 FAK786532 FKG786532 FUC786532 GDY786532 GNU786532 GXQ786532 HHM786532 HRI786532 IBE786532 ILA786532 IUW786532 JES786532 JOO786532 JYK786532 KIG786532 KSC786532 LBY786532 LLU786532 LVQ786532 MFM786532 MPI786532 MZE786532 NJA786532 NSW786532 OCS786532 OMO786532 OWK786532 PGG786532 PQC786532 PZY786532 QJU786532 QTQ786532 RDM786532 RNI786532 RXE786532 SHA786532 SQW786532 TAS786532 TKO786532 TUK786532 UEG786532 UOC786532 UXY786532 VHU786532 VRQ786532 WBM786532 WLI786532 WVE786532 F852068 IS852068 SO852068 ACK852068 AMG852068 AWC852068 BFY852068 BPU852068 BZQ852068 CJM852068 CTI852068 DDE852068 DNA852068 DWW852068 EGS852068 EQO852068 FAK852068 FKG852068 FUC852068 GDY852068 GNU852068 GXQ852068 HHM852068 HRI852068 IBE852068 ILA852068 IUW852068 JES852068 JOO852068 JYK852068 KIG852068 KSC852068 LBY852068 LLU852068 LVQ852068 MFM852068 MPI852068 MZE852068 NJA852068 NSW852068 OCS852068 OMO852068 OWK852068 PGG852068 PQC852068 PZY852068 QJU852068 QTQ852068 RDM852068 RNI852068 RXE852068 SHA852068 SQW852068 TAS852068 TKO852068 TUK852068 UEG852068 UOC852068 UXY852068 VHU852068 VRQ852068 WBM852068 WLI852068 WVE852068 F917604 IS917604 SO917604 ACK917604 AMG917604 AWC917604 BFY917604 BPU917604 BZQ917604 CJM917604 CTI917604 DDE917604 DNA917604 DWW917604 EGS917604 EQO917604 FAK917604 FKG917604 FUC917604 GDY917604 GNU917604 GXQ917604 HHM917604 HRI917604 IBE917604 ILA917604 IUW917604 JES917604 JOO917604 JYK917604 KIG917604 KSC917604 LBY917604 LLU917604 LVQ917604 MFM917604 MPI917604 MZE917604 NJA917604 NSW917604 OCS917604 OMO917604 OWK917604 PGG917604 PQC917604 PZY917604 QJU917604 QTQ917604 RDM917604 RNI917604 RXE917604 SHA917604 SQW917604 TAS917604 TKO917604 TUK917604 UEG917604 UOC917604 UXY917604 VHU917604 VRQ917604 WBM917604 WLI917604 WVE917604 F983140 IS983140 SO983140 ACK983140 AMG983140 AWC983140 BFY983140 BPU983140 BZQ983140 CJM983140 CTI983140 DDE983140 DNA983140 DWW983140 EGS983140 EQO983140 FAK983140 FKG983140 FUC983140 GDY983140 GNU983140 GXQ983140 HHM983140 HRI983140 IBE983140 ILA983140 IUW983140 JES983140 JOO983140 JYK983140 KIG983140 KSC983140 LBY983140 LLU983140 LVQ983140 MFM983140 MPI983140 MZE983140 NJA983140 NSW983140 OCS983140 OMO983140 OWK983140 PGG983140 PQC983140 PZY983140 QJU983140 QTQ983140 RDM983140 RNI983140 RXE983140 SHA983140 SQW983140 TAS983140 TKO983140 TUK983140 UEG983140 UOC983140 UXY983140 VHU983140 VRQ983140 WBM983140 WLI983140 WVE983140 F101 IS101 SO101 ACK101 AMG101 AWC101 BFY101 BPU101 BZQ101 CJM101 CTI101 DDE101 DNA101 DWW101 EGS101 EQO101 FAK101 FKG101 FUC101 GDY101 GNU101 GXQ101 HHM101 HRI101 IBE101 ILA101 IUW101 JES101 JOO101 JYK101 KIG101 KSC101 LBY101 LLU101 LVQ101 MFM101 MPI101 MZE101 NJA101 NSW101 OCS101 OMO101 OWK101 PGG101 PQC101 PZY101 QJU101 QTQ101 RDM101 RNI101 RXE101 SHA101 SQW101 TAS101 TKO101 TUK101 UEG101 UOC101 UXY101 VHU101 VRQ101 WBM101 WLI101 WVE101 F65640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F131176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F196712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F262248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F327784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F393320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F458856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F524392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F589928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F655464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WLI655464 WVE655464 F721000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F786536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F852072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F917608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F983144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F131104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F196640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F262176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F327712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F393248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F458784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F524320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F589856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F655392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F720928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F786464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F852000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F917536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F983072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F131178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F196714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F262250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F327786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F393322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F458858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F524394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F589930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F655466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F721002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F786538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F852074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F917610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F983146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WVE983146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F65638 IS65638 SO65638 ACK65638 AMG65638 AWC65638 BFY65638 BPU65638 BZQ65638 CJM65638 CTI65638 DDE65638 DNA65638 DWW65638 EGS65638 EQO65638 FAK65638 FKG65638 FUC65638 GDY65638 GNU65638 GXQ65638 HHM65638 HRI65638 IBE65638 ILA65638 IUW65638 JES65638 JOO65638 JYK65638 KIG65638 KSC65638 LBY65638 LLU65638 LVQ65638 MFM65638 MPI65638 MZE65638 NJA65638 NSW65638 OCS65638 OMO65638 OWK65638 PGG65638 PQC65638 PZY65638 QJU65638 QTQ65638 RDM65638 RNI65638 RXE65638 SHA65638 SQW65638 TAS65638 TKO65638 TUK65638 UEG65638 UOC65638 UXY65638 VHU65638 VRQ65638 WBM65638 WLI65638 WVE65638 F131174 IS131174 SO131174 ACK131174 AMG131174 AWC131174 BFY131174 BPU131174 BZQ131174 CJM131174 CTI131174 DDE131174 DNA131174 DWW131174 EGS131174 EQO131174 FAK131174 FKG131174 FUC131174 GDY131174 GNU131174 GXQ131174 HHM131174 HRI131174 IBE131174 ILA131174 IUW131174 JES131174 JOO131174 JYK131174 KIG131174 KSC131174 LBY131174 LLU131174 LVQ131174 MFM131174 MPI131174 MZE131174 NJA131174 NSW131174 OCS131174 OMO131174 OWK131174 PGG131174 PQC131174 PZY131174 QJU131174 QTQ131174 RDM131174 RNI131174 RXE131174 SHA131174 SQW131174 TAS131174 TKO131174 TUK131174 UEG131174 UOC131174 UXY131174 VHU131174 VRQ131174 WBM131174 WLI131174 WVE131174 F196710 IS196710 SO196710 ACK196710 AMG196710 AWC196710 BFY196710 BPU196710 BZQ196710 CJM196710 CTI196710 DDE196710 DNA196710 DWW196710 EGS196710 EQO196710 FAK196710 FKG196710 FUC196710 GDY196710 GNU196710 GXQ196710 HHM196710 HRI196710 IBE196710 ILA196710 IUW196710 JES196710 JOO196710 JYK196710 KIG196710 KSC196710 LBY196710 LLU196710 LVQ196710 MFM196710 MPI196710 MZE196710 NJA196710 NSW196710 OCS196710 OMO196710 OWK196710 PGG196710 PQC196710 PZY196710 QJU196710 QTQ196710 RDM196710 RNI196710 RXE196710 SHA196710 SQW196710 TAS196710 TKO196710 TUK196710 UEG196710 UOC196710 UXY196710 VHU196710 VRQ196710 WBM196710 WLI196710 WVE196710 F262246 IS262246 SO262246 ACK262246 AMG262246 AWC262246 BFY262246 BPU262246 BZQ262246 CJM262246 CTI262246 DDE262246 DNA262246 DWW262246 EGS262246 EQO262246 FAK262246 FKG262246 FUC262246 GDY262246 GNU262246 GXQ262246 HHM262246 HRI262246 IBE262246 ILA262246 IUW262246 JES262246 JOO262246 JYK262246 KIG262246 KSC262246 LBY262246 LLU262246 LVQ262246 MFM262246 MPI262246 MZE262246 NJA262246 NSW262246 OCS262246 OMO262246 OWK262246 PGG262246 PQC262246 PZY262246 QJU262246 QTQ262246 RDM262246 RNI262246 RXE262246 SHA262246 SQW262246 TAS262246 TKO262246 TUK262246 UEG262246 UOC262246 UXY262246 VHU262246 VRQ262246 WBM262246 WLI262246 WVE262246 F327782 IS327782 SO327782 ACK327782 AMG327782 AWC327782 BFY327782 BPU327782 BZQ327782 CJM327782 CTI327782 DDE327782 DNA327782 DWW327782 EGS327782 EQO327782 FAK327782 FKG327782 FUC327782 GDY327782 GNU327782 GXQ327782 HHM327782 HRI327782 IBE327782 ILA327782 IUW327782 JES327782 JOO327782 JYK327782 KIG327782 KSC327782 LBY327782 LLU327782 LVQ327782 MFM327782 MPI327782 MZE327782 NJA327782 NSW327782 OCS327782 OMO327782 OWK327782 PGG327782 PQC327782 PZY327782 QJU327782 QTQ327782 RDM327782 RNI327782 RXE327782 SHA327782 SQW327782 TAS327782 TKO327782 TUK327782 UEG327782 UOC327782 UXY327782 VHU327782 VRQ327782 WBM327782 WLI327782 WVE327782 F393318 IS393318 SO393318 ACK393318 AMG393318 AWC393318 BFY393318 BPU393318 BZQ393318 CJM393318 CTI393318 DDE393318 DNA393318 DWW393318 EGS393318 EQO393318 FAK393318 FKG393318 FUC393318 GDY393318 GNU393318 GXQ393318 HHM393318 HRI393318 IBE393318 ILA393318 IUW393318 JES393318 JOO393318 JYK393318 KIG393318 KSC393318 LBY393318 LLU393318 LVQ393318 MFM393318 MPI393318 MZE393318 NJA393318 NSW393318 OCS393318 OMO393318 OWK393318 PGG393318 PQC393318 PZY393318 QJU393318 QTQ393318 RDM393318 RNI393318 RXE393318 SHA393318 SQW393318 TAS393318 TKO393318 TUK393318 UEG393318 UOC393318 UXY393318 VHU393318 VRQ393318 WBM393318 WLI393318 WVE393318 F458854 IS458854 SO458854 ACK458854 AMG458854 AWC458854 BFY458854 BPU458854 BZQ458854 CJM458854 CTI458854 DDE458854 DNA458854 DWW458854 EGS458854 EQO458854 FAK458854 FKG458854 FUC458854 GDY458854 GNU458854 GXQ458854 HHM458854 HRI458854 IBE458854 ILA458854 IUW458854 JES458854 JOO458854 JYK458854 KIG458854 KSC458854 LBY458854 LLU458854 LVQ458854 MFM458854 MPI458854 MZE458854 NJA458854 NSW458854 OCS458854 OMO458854 OWK458854 PGG458854 PQC458854 PZY458854 QJU458854 QTQ458854 RDM458854 RNI458854 RXE458854 SHA458854 SQW458854 TAS458854 TKO458854 TUK458854 UEG458854 UOC458854 UXY458854 VHU458854 VRQ458854 WBM458854 WLI458854 WVE458854 F524390 IS524390 SO524390 ACK524390 AMG524390 AWC524390 BFY524390 BPU524390 BZQ524390 CJM524390 CTI524390 DDE524390 DNA524390 DWW524390 EGS524390 EQO524390 FAK524390 FKG524390 FUC524390 GDY524390 GNU524390 GXQ524390 HHM524390 HRI524390 IBE524390 ILA524390 IUW524390 JES524390 JOO524390 JYK524390 KIG524390 KSC524390 LBY524390 LLU524390 LVQ524390 MFM524390 MPI524390 MZE524390 NJA524390 NSW524390 OCS524390 OMO524390 OWK524390 PGG524390 PQC524390 PZY524390 QJU524390 QTQ524390 RDM524390 RNI524390 RXE524390 SHA524390 SQW524390 TAS524390 TKO524390 TUK524390 UEG524390 UOC524390 UXY524390 VHU524390 VRQ524390 WBM524390 WLI524390 WVE524390 F589926 IS589926 SO589926 ACK589926 AMG589926 AWC589926 BFY589926 BPU589926 BZQ589926 CJM589926 CTI589926 DDE589926 DNA589926 DWW589926 EGS589926 EQO589926 FAK589926 FKG589926 FUC589926 GDY589926 GNU589926 GXQ589926 HHM589926 HRI589926 IBE589926 ILA589926 IUW589926 JES589926 JOO589926 JYK589926 KIG589926 KSC589926 LBY589926 LLU589926 LVQ589926 MFM589926 MPI589926 MZE589926 NJA589926 NSW589926 OCS589926 OMO589926 OWK589926 PGG589926 PQC589926 PZY589926 QJU589926 QTQ589926 RDM589926 RNI589926 RXE589926 SHA589926 SQW589926 TAS589926 TKO589926 TUK589926 UEG589926 UOC589926 UXY589926 VHU589926 VRQ589926 WBM589926 WLI589926 WVE589926 F655462 IS655462 SO655462 ACK655462 AMG655462 AWC655462 BFY655462 BPU655462 BZQ655462 CJM655462 CTI655462 DDE655462 DNA655462 DWW655462 EGS655462 EQO655462 FAK655462 FKG655462 FUC655462 GDY655462 GNU655462 GXQ655462 HHM655462 HRI655462 IBE655462 ILA655462 IUW655462 JES655462 JOO655462 JYK655462 KIG655462 KSC655462 LBY655462 LLU655462 LVQ655462 MFM655462 MPI655462 MZE655462 NJA655462 NSW655462 OCS655462 OMO655462 OWK655462 PGG655462 PQC655462 PZY655462 QJU655462 QTQ655462 RDM655462 RNI655462 RXE655462 SHA655462 SQW655462 TAS655462 TKO655462 TUK655462 UEG655462 UOC655462 UXY655462 VHU655462 VRQ655462 WBM655462 WLI655462 WVE655462 F720998 IS720998 SO720998 ACK720998 AMG720998 AWC720998 BFY720998 BPU720998 BZQ720998 CJM720998 CTI720998 DDE720998 DNA720998 DWW720998 EGS720998 EQO720998 FAK720998 FKG720998 FUC720998 GDY720998 GNU720998 GXQ720998 HHM720998 HRI720998 IBE720998 ILA720998 IUW720998 JES720998 JOO720998 JYK720998 KIG720998 KSC720998 LBY720998 LLU720998 LVQ720998 MFM720998 MPI720998 MZE720998 NJA720998 NSW720998 OCS720998 OMO720998 OWK720998 PGG720998 PQC720998 PZY720998 QJU720998 QTQ720998 RDM720998 RNI720998 RXE720998 SHA720998 SQW720998 TAS720998 TKO720998 TUK720998 UEG720998 UOC720998 UXY720998 VHU720998 VRQ720998 WBM720998 WLI720998 WVE720998 F786534 IS786534 SO786534 ACK786534 AMG786534 AWC786534 BFY786534 BPU786534 BZQ786534 CJM786534 CTI786534 DDE786534 DNA786534 DWW786534 EGS786534 EQO786534 FAK786534 FKG786534 FUC786534 GDY786534 GNU786534 GXQ786534 HHM786534 HRI786534 IBE786534 ILA786534 IUW786534 JES786534 JOO786534 JYK786534 KIG786534 KSC786534 LBY786534 LLU786534 LVQ786534 MFM786534 MPI786534 MZE786534 NJA786534 NSW786534 OCS786534 OMO786534 OWK786534 PGG786534 PQC786534 PZY786534 QJU786534 QTQ786534 RDM786534 RNI786534 RXE786534 SHA786534 SQW786534 TAS786534 TKO786534 TUK786534 UEG786534 UOC786534 UXY786534 VHU786534 VRQ786534 WBM786534 WLI786534 WVE786534 F852070 IS852070 SO852070 ACK852070 AMG852070 AWC852070 BFY852070 BPU852070 BZQ852070 CJM852070 CTI852070 DDE852070 DNA852070 DWW852070 EGS852070 EQO852070 FAK852070 FKG852070 FUC852070 GDY852070 GNU852070 GXQ852070 HHM852070 HRI852070 IBE852070 ILA852070 IUW852070 JES852070 JOO852070 JYK852070 KIG852070 KSC852070 LBY852070 LLU852070 LVQ852070 MFM852070 MPI852070 MZE852070 NJA852070 NSW852070 OCS852070 OMO852070 OWK852070 PGG852070 PQC852070 PZY852070 QJU852070 QTQ852070 RDM852070 RNI852070 RXE852070 SHA852070 SQW852070 TAS852070 TKO852070 TUK852070 UEG852070 UOC852070 UXY852070 VHU852070 VRQ852070 WBM852070 WLI852070 WVE852070 F917606 IS917606 SO917606 ACK917606 AMG917606 AWC917606 BFY917606 BPU917606 BZQ917606 CJM917606 CTI917606 DDE917606 DNA917606 DWW917606 EGS917606 EQO917606 FAK917606 FKG917606 FUC917606 GDY917606 GNU917606 GXQ917606 HHM917606 HRI917606 IBE917606 ILA917606 IUW917606 JES917606 JOO917606 JYK917606 KIG917606 KSC917606 LBY917606 LLU917606 LVQ917606 MFM917606 MPI917606 MZE917606 NJA917606 NSW917606 OCS917606 OMO917606 OWK917606 PGG917606 PQC917606 PZY917606 QJU917606 QTQ917606 RDM917606 RNI917606 RXE917606 SHA917606 SQW917606 TAS917606 TKO917606 TUK917606 UEG917606 UOC917606 UXY917606 VHU917606 VRQ917606 WBM917606 WLI917606 WVE917606 F983142 IS983142 SO983142 ACK983142 AMG983142 AWC983142 BFY983142 BPU983142 BZQ983142 CJM983142 CTI983142 DDE983142 DNA983142 DWW983142 EGS983142 EQO983142 FAK983142 FKG983142 FUC983142 GDY983142 GNU983142 GXQ983142 HHM983142 HRI983142 IBE983142 ILA983142 IUW983142 JES983142 JOO983142 JYK983142 KIG983142 KSC983142 LBY983142 LLU983142 LVQ983142 MFM983142 MPI983142 MZE983142 NJA983142 NSW983142 OCS983142 OMO983142 OWK983142 PGG983142 PQC983142 PZY983142 QJU983142 QTQ983142 RDM983142 RNI983142 RXE983142 SHA983142 SQW983142 TAS983142 TKO983142 TUK983142 UEG983142 UOC983142 UXY983142 VHU983142 VRQ983142 WBM983142 WLI983142 WVE983142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F65576:F65578 IS65576:IS65578 SO65576:SO65578 ACK65576:ACK65578 AMG65576:AMG65578 AWC65576:AWC65578 BFY65576:BFY65578 BPU65576:BPU65578 BZQ65576:BZQ65578 CJM65576:CJM65578 CTI65576:CTI65578 DDE65576:DDE65578 DNA65576:DNA65578 DWW65576:DWW65578 EGS65576:EGS65578 EQO65576:EQO65578 FAK65576:FAK65578 FKG65576:FKG65578 FUC65576:FUC65578 GDY65576:GDY65578 GNU65576:GNU65578 GXQ65576:GXQ65578 HHM65576:HHM65578 HRI65576:HRI65578 IBE65576:IBE65578 ILA65576:ILA65578 IUW65576:IUW65578 JES65576:JES65578 JOO65576:JOO65578 JYK65576:JYK65578 KIG65576:KIG65578 KSC65576:KSC65578 LBY65576:LBY65578 LLU65576:LLU65578 LVQ65576:LVQ65578 MFM65576:MFM65578 MPI65576:MPI65578 MZE65576:MZE65578 NJA65576:NJA65578 NSW65576:NSW65578 OCS65576:OCS65578 OMO65576:OMO65578 OWK65576:OWK65578 PGG65576:PGG65578 PQC65576:PQC65578 PZY65576:PZY65578 QJU65576:QJU65578 QTQ65576:QTQ65578 RDM65576:RDM65578 RNI65576:RNI65578 RXE65576:RXE65578 SHA65576:SHA65578 SQW65576:SQW65578 TAS65576:TAS65578 TKO65576:TKO65578 TUK65576:TUK65578 UEG65576:UEG65578 UOC65576:UOC65578 UXY65576:UXY65578 VHU65576:VHU65578 VRQ65576:VRQ65578 WBM65576:WBM65578 WLI65576:WLI65578 WVE65576:WVE65578 F131112:F131114 IS131112:IS131114 SO131112:SO131114 ACK131112:ACK131114 AMG131112:AMG131114 AWC131112:AWC131114 BFY131112:BFY131114 BPU131112:BPU131114 BZQ131112:BZQ131114 CJM131112:CJM131114 CTI131112:CTI131114 DDE131112:DDE131114 DNA131112:DNA131114 DWW131112:DWW131114 EGS131112:EGS131114 EQO131112:EQO131114 FAK131112:FAK131114 FKG131112:FKG131114 FUC131112:FUC131114 GDY131112:GDY131114 GNU131112:GNU131114 GXQ131112:GXQ131114 HHM131112:HHM131114 HRI131112:HRI131114 IBE131112:IBE131114 ILA131112:ILA131114 IUW131112:IUW131114 JES131112:JES131114 JOO131112:JOO131114 JYK131112:JYK131114 KIG131112:KIG131114 KSC131112:KSC131114 LBY131112:LBY131114 LLU131112:LLU131114 LVQ131112:LVQ131114 MFM131112:MFM131114 MPI131112:MPI131114 MZE131112:MZE131114 NJA131112:NJA131114 NSW131112:NSW131114 OCS131112:OCS131114 OMO131112:OMO131114 OWK131112:OWK131114 PGG131112:PGG131114 PQC131112:PQC131114 PZY131112:PZY131114 QJU131112:QJU131114 QTQ131112:QTQ131114 RDM131112:RDM131114 RNI131112:RNI131114 RXE131112:RXE131114 SHA131112:SHA131114 SQW131112:SQW131114 TAS131112:TAS131114 TKO131112:TKO131114 TUK131112:TUK131114 UEG131112:UEG131114 UOC131112:UOC131114 UXY131112:UXY131114 VHU131112:VHU131114 VRQ131112:VRQ131114 WBM131112:WBM131114 WLI131112:WLI131114 WVE131112:WVE131114 F196648:F196650 IS196648:IS196650 SO196648:SO196650 ACK196648:ACK196650 AMG196648:AMG196650 AWC196648:AWC196650 BFY196648:BFY196650 BPU196648:BPU196650 BZQ196648:BZQ196650 CJM196648:CJM196650 CTI196648:CTI196650 DDE196648:DDE196650 DNA196648:DNA196650 DWW196648:DWW196650 EGS196648:EGS196650 EQO196648:EQO196650 FAK196648:FAK196650 FKG196648:FKG196650 FUC196648:FUC196650 GDY196648:GDY196650 GNU196648:GNU196650 GXQ196648:GXQ196650 HHM196648:HHM196650 HRI196648:HRI196650 IBE196648:IBE196650 ILA196648:ILA196650 IUW196648:IUW196650 JES196648:JES196650 JOO196648:JOO196650 JYK196648:JYK196650 KIG196648:KIG196650 KSC196648:KSC196650 LBY196648:LBY196650 LLU196648:LLU196650 LVQ196648:LVQ196650 MFM196648:MFM196650 MPI196648:MPI196650 MZE196648:MZE196650 NJA196648:NJA196650 NSW196648:NSW196650 OCS196648:OCS196650 OMO196648:OMO196650 OWK196648:OWK196650 PGG196648:PGG196650 PQC196648:PQC196650 PZY196648:PZY196650 QJU196648:QJU196650 QTQ196648:QTQ196650 RDM196648:RDM196650 RNI196648:RNI196650 RXE196648:RXE196650 SHA196648:SHA196650 SQW196648:SQW196650 TAS196648:TAS196650 TKO196648:TKO196650 TUK196648:TUK196650 UEG196648:UEG196650 UOC196648:UOC196650 UXY196648:UXY196650 VHU196648:VHU196650 VRQ196648:VRQ196650 WBM196648:WBM196650 WLI196648:WLI196650 WVE196648:WVE196650 F262184:F262186 IS262184:IS262186 SO262184:SO262186 ACK262184:ACK262186 AMG262184:AMG262186 AWC262184:AWC262186 BFY262184:BFY262186 BPU262184:BPU262186 BZQ262184:BZQ262186 CJM262184:CJM262186 CTI262184:CTI262186 DDE262184:DDE262186 DNA262184:DNA262186 DWW262184:DWW262186 EGS262184:EGS262186 EQO262184:EQO262186 FAK262184:FAK262186 FKG262184:FKG262186 FUC262184:FUC262186 GDY262184:GDY262186 GNU262184:GNU262186 GXQ262184:GXQ262186 HHM262184:HHM262186 HRI262184:HRI262186 IBE262184:IBE262186 ILA262184:ILA262186 IUW262184:IUW262186 JES262184:JES262186 JOO262184:JOO262186 JYK262184:JYK262186 KIG262184:KIG262186 KSC262184:KSC262186 LBY262184:LBY262186 LLU262184:LLU262186 LVQ262184:LVQ262186 MFM262184:MFM262186 MPI262184:MPI262186 MZE262184:MZE262186 NJA262184:NJA262186 NSW262184:NSW262186 OCS262184:OCS262186 OMO262184:OMO262186 OWK262184:OWK262186 PGG262184:PGG262186 PQC262184:PQC262186 PZY262184:PZY262186 QJU262184:QJU262186 QTQ262184:QTQ262186 RDM262184:RDM262186 RNI262184:RNI262186 RXE262184:RXE262186 SHA262184:SHA262186 SQW262184:SQW262186 TAS262184:TAS262186 TKO262184:TKO262186 TUK262184:TUK262186 UEG262184:UEG262186 UOC262184:UOC262186 UXY262184:UXY262186 VHU262184:VHU262186 VRQ262184:VRQ262186 WBM262184:WBM262186 WLI262184:WLI262186 WVE262184:WVE262186 F327720:F327722 IS327720:IS327722 SO327720:SO327722 ACK327720:ACK327722 AMG327720:AMG327722 AWC327720:AWC327722 BFY327720:BFY327722 BPU327720:BPU327722 BZQ327720:BZQ327722 CJM327720:CJM327722 CTI327720:CTI327722 DDE327720:DDE327722 DNA327720:DNA327722 DWW327720:DWW327722 EGS327720:EGS327722 EQO327720:EQO327722 FAK327720:FAK327722 FKG327720:FKG327722 FUC327720:FUC327722 GDY327720:GDY327722 GNU327720:GNU327722 GXQ327720:GXQ327722 HHM327720:HHM327722 HRI327720:HRI327722 IBE327720:IBE327722 ILA327720:ILA327722 IUW327720:IUW327722 JES327720:JES327722 JOO327720:JOO327722 JYK327720:JYK327722 KIG327720:KIG327722 KSC327720:KSC327722 LBY327720:LBY327722 LLU327720:LLU327722 LVQ327720:LVQ327722 MFM327720:MFM327722 MPI327720:MPI327722 MZE327720:MZE327722 NJA327720:NJA327722 NSW327720:NSW327722 OCS327720:OCS327722 OMO327720:OMO327722 OWK327720:OWK327722 PGG327720:PGG327722 PQC327720:PQC327722 PZY327720:PZY327722 QJU327720:QJU327722 QTQ327720:QTQ327722 RDM327720:RDM327722 RNI327720:RNI327722 RXE327720:RXE327722 SHA327720:SHA327722 SQW327720:SQW327722 TAS327720:TAS327722 TKO327720:TKO327722 TUK327720:TUK327722 UEG327720:UEG327722 UOC327720:UOC327722 UXY327720:UXY327722 VHU327720:VHU327722 VRQ327720:VRQ327722 WBM327720:WBM327722 WLI327720:WLI327722 WVE327720:WVE327722 F393256:F393258 IS393256:IS393258 SO393256:SO393258 ACK393256:ACK393258 AMG393256:AMG393258 AWC393256:AWC393258 BFY393256:BFY393258 BPU393256:BPU393258 BZQ393256:BZQ393258 CJM393256:CJM393258 CTI393256:CTI393258 DDE393256:DDE393258 DNA393256:DNA393258 DWW393256:DWW393258 EGS393256:EGS393258 EQO393256:EQO393258 FAK393256:FAK393258 FKG393256:FKG393258 FUC393256:FUC393258 GDY393256:GDY393258 GNU393256:GNU393258 GXQ393256:GXQ393258 HHM393256:HHM393258 HRI393256:HRI393258 IBE393256:IBE393258 ILA393256:ILA393258 IUW393256:IUW393258 JES393256:JES393258 JOO393256:JOO393258 JYK393256:JYK393258 KIG393256:KIG393258 KSC393256:KSC393258 LBY393256:LBY393258 LLU393256:LLU393258 LVQ393256:LVQ393258 MFM393256:MFM393258 MPI393256:MPI393258 MZE393256:MZE393258 NJA393256:NJA393258 NSW393256:NSW393258 OCS393256:OCS393258 OMO393256:OMO393258 OWK393256:OWK393258 PGG393256:PGG393258 PQC393256:PQC393258 PZY393256:PZY393258 QJU393256:QJU393258 QTQ393256:QTQ393258 RDM393256:RDM393258 RNI393256:RNI393258 RXE393256:RXE393258 SHA393256:SHA393258 SQW393256:SQW393258 TAS393256:TAS393258 TKO393256:TKO393258 TUK393256:TUK393258 UEG393256:UEG393258 UOC393256:UOC393258 UXY393256:UXY393258 VHU393256:VHU393258 VRQ393256:VRQ393258 WBM393256:WBM393258 WLI393256:WLI393258 WVE393256:WVE393258 F458792:F458794 IS458792:IS458794 SO458792:SO458794 ACK458792:ACK458794 AMG458792:AMG458794 AWC458792:AWC458794 BFY458792:BFY458794 BPU458792:BPU458794 BZQ458792:BZQ458794 CJM458792:CJM458794 CTI458792:CTI458794 DDE458792:DDE458794 DNA458792:DNA458794 DWW458792:DWW458794 EGS458792:EGS458794 EQO458792:EQO458794 FAK458792:FAK458794 FKG458792:FKG458794 FUC458792:FUC458794 GDY458792:GDY458794 GNU458792:GNU458794 GXQ458792:GXQ458794 HHM458792:HHM458794 HRI458792:HRI458794 IBE458792:IBE458794 ILA458792:ILA458794 IUW458792:IUW458794 JES458792:JES458794 JOO458792:JOO458794 JYK458792:JYK458794 KIG458792:KIG458794 KSC458792:KSC458794 LBY458792:LBY458794 LLU458792:LLU458794 LVQ458792:LVQ458794 MFM458792:MFM458794 MPI458792:MPI458794 MZE458792:MZE458794 NJA458792:NJA458794 NSW458792:NSW458794 OCS458792:OCS458794 OMO458792:OMO458794 OWK458792:OWK458794 PGG458792:PGG458794 PQC458792:PQC458794 PZY458792:PZY458794 QJU458792:QJU458794 QTQ458792:QTQ458794 RDM458792:RDM458794 RNI458792:RNI458794 RXE458792:RXE458794 SHA458792:SHA458794 SQW458792:SQW458794 TAS458792:TAS458794 TKO458792:TKO458794 TUK458792:TUK458794 UEG458792:UEG458794 UOC458792:UOC458794 UXY458792:UXY458794 VHU458792:VHU458794 VRQ458792:VRQ458794 WBM458792:WBM458794 WLI458792:WLI458794 WVE458792:WVE458794 F524328:F524330 IS524328:IS524330 SO524328:SO524330 ACK524328:ACK524330 AMG524328:AMG524330 AWC524328:AWC524330 BFY524328:BFY524330 BPU524328:BPU524330 BZQ524328:BZQ524330 CJM524328:CJM524330 CTI524328:CTI524330 DDE524328:DDE524330 DNA524328:DNA524330 DWW524328:DWW524330 EGS524328:EGS524330 EQO524328:EQO524330 FAK524328:FAK524330 FKG524328:FKG524330 FUC524328:FUC524330 GDY524328:GDY524330 GNU524328:GNU524330 GXQ524328:GXQ524330 HHM524328:HHM524330 HRI524328:HRI524330 IBE524328:IBE524330 ILA524328:ILA524330 IUW524328:IUW524330 JES524328:JES524330 JOO524328:JOO524330 JYK524328:JYK524330 KIG524328:KIG524330 KSC524328:KSC524330 LBY524328:LBY524330 LLU524328:LLU524330 LVQ524328:LVQ524330 MFM524328:MFM524330 MPI524328:MPI524330 MZE524328:MZE524330 NJA524328:NJA524330 NSW524328:NSW524330 OCS524328:OCS524330 OMO524328:OMO524330 OWK524328:OWK524330 PGG524328:PGG524330 PQC524328:PQC524330 PZY524328:PZY524330 QJU524328:QJU524330 QTQ524328:QTQ524330 RDM524328:RDM524330 RNI524328:RNI524330 RXE524328:RXE524330 SHA524328:SHA524330 SQW524328:SQW524330 TAS524328:TAS524330 TKO524328:TKO524330 TUK524328:TUK524330 UEG524328:UEG524330 UOC524328:UOC524330 UXY524328:UXY524330 VHU524328:VHU524330 VRQ524328:VRQ524330 WBM524328:WBM524330 WLI524328:WLI524330 WVE524328:WVE524330 F589864:F589866 IS589864:IS589866 SO589864:SO589866 ACK589864:ACK589866 AMG589864:AMG589866 AWC589864:AWC589866 BFY589864:BFY589866 BPU589864:BPU589866 BZQ589864:BZQ589866 CJM589864:CJM589866 CTI589864:CTI589866 DDE589864:DDE589866 DNA589864:DNA589866 DWW589864:DWW589866 EGS589864:EGS589866 EQO589864:EQO589866 FAK589864:FAK589866 FKG589864:FKG589866 FUC589864:FUC589866 GDY589864:GDY589866 GNU589864:GNU589866 GXQ589864:GXQ589866 HHM589864:HHM589866 HRI589864:HRI589866 IBE589864:IBE589866 ILA589864:ILA589866 IUW589864:IUW589866 JES589864:JES589866 JOO589864:JOO589866 JYK589864:JYK589866 KIG589864:KIG589866 KSC589864:KSC589866 LBY589864:LBY589866 LLU589864:LLU589866 LVQ589864:LVQ589866 MFM589864:MFM589866 MPI589864:MPI589866 MZE589864:MZE589866 NJA589864:NJA589866 NSW589864:NSW589866 OCS589864:OCS589866 OMO589864:OMO589866 OWK589864:OWK589866 PGG589864:PGG589866 PQC589864:PQC589866 PZY589864:PZY589866 QJU589864:QJU589866 QTQ589864:QTQ589866 RDM589864:RDM589866 RNI589864:RNI589866 RXE589864:RXE589866 SHA589864:SHA589866 SQW589864:SQW589866 TAS589864:TAS589866 TKO589864:TKO589866 TUK589864:TUK589866 UEG589864:UEG589866 UOC589864:UOC589866 UXY589864:UXY589866 VHU589864:VHU589866 VRQ589864:VRQ589866 WBM589864:WBM589866 WLI589864:WLI589866 WVE589864:WVE589866 F655400:F655402 IS655400:IS655402 SO655400:SO655402 ACK655400:ACK655402 AMG655400:AMG655402 AWC655400:AWC655402 BFY655400:BFY655402 BPU655400:BPU655402 BZQ655400:BZQ655402 CJM655400:CJM655402 CTI655400:CTI655402 DDE655400:DDE655402 DNA655400:DNA655402 DWW655400:DWW655402 EGS655400:EGS655402 EQO655400:EQO655402 FAK655400:FAK655402 FKG655400:FKG655402 FUC655400:FUC655402 GDY655400:GDY655402 GNU655400:GNU655402 GXQ655400:GXQ655402 HHM655400:HHM655402 HRI655400:HRI655402 IBE655400:IBE655402 ILA655400:ILA655402 IUW655400:IUW655402 JES655400:JES655402 JOO655400:JOO655402 JYK655400:JYK655402 KIG655400:KIG655402 KSC655400:KSC655402 LBY655400:LBY655402 LLU655400:LLU655402 LVQ655400:LVQ655402 MFM655400:MFM655402 MPI655400:MPI655402 MZE655400:MZE655402 NJA655400:NJA655402 NSW655400:NSW655402 OCS655400:OCS655402 OMO655400:OMO655402 OWK655400:OWK655402 PGG655400:PGG655402 PQC655400:PQC655402 PZY655400:PZY655402 QJU655400:QJU655402 QTQ655400:QTQ655402 RDM655400:RDM655402 RNI655400:RNI655402 RXE655400:RXE655402 SHA655400:SHA655402 SQW655400:SQW655402 TAS655400:TAS655402 TKO655400:TKO655402 TUK655400:TUK655402 UEG655400:UEG655402 UOC655400:UOC655402 UXY655400:UXY655402 VHU655400:VHU655402 VRQ655400:VRQ655402 WBM655400:WBM655402 WLI655400:WLI655402 WVE655400:WVE655402 F720936:F720938 IS720936:IS720938 SO720936:SO720938 ACK720936:ACK720938 AMG720936:AMG720938 AWC720936:AWC720938 BFY720936:BFY720938 BPU720936:BPU720938 BZQ720936:BZQ720938 CJM720936:CJM720938 CTI720936:CTI720938 DDE720936:DDE720938 DNA720936:DNA720938 DWW720936:DWW720938 EGS720936:EGS720938 EQO720936:EQO720938 FAK720936:FAK720938 FKG720936:FKG720938 FUC720936:FUC720938 GDY720936:GDY720938 GNU720936:GNU720938 GXQ720936:GXQ720938 HHM720936:HHM720938 HRI720936:HRI720938 IBE720936:IBE720938 ILA720936:ILA720938 IUW720936:IUW720938 JES720936:JES720938 JOO720936:JOO720938 JYK720936:JYK720938 KIG720936:KIG720938 KSC720936:KSC720938 LBY720936:LBY720938 LLU720936:LLU720938 LVQ720936:LVQ720938 MFM720936:MFM720938 MPI720936:MPI720938 MZE720936:MZE720938 NJA720936:NJA720938 NSW720936:NSW720938 OCS720936:OCS720938 OMO720936:OMO720938 OWK720936:OWK720938 PGG720936:PGG720938 PQC720936:PQC720938 PZY720936:PZY720938 QJU720936:QJU720938 QTQ720936:QTQ720938 RDM720936:RDM720938 RNI720936:RNI720938 RXE720936:RXE720938 SHA720936:SHA720938 SQW720936:SQW720938 TAS720936:TAS720938 TKO720936:TKO720938 TUK720936:TUK720938 UEG720936:UEG720938 UOC720936:UOC720938 UXY720936:UXY720938 VHU720936:VHU720938 VRQ720936:VRQ720938 WBM720936:WBM720938 WLI720936:WLI720938 WVE720936:WVE720938 F786472:F786474 IS786472:IS786474 SO786472:SO786474 ACK786472:ACK786474 AMG786472:AMG786474 AWC786472:AWC786474 BFY786472:BFY786474 BPU786472:BPU786474 BZQ786472:BZQ786474 CJM786472:CJM786474 CTI786472:CTI786474 DDE786472:DDE786474 DNA786472:DNA786474 DWW786472:DWW786474 EGS786472:EGS786474 EQO786472:EQO786474 FAK786472:FAK786474 FKG786472:FKG786474 FUC786472:FUC786474 GDY786472:GDY786474 GNU786472:GNU786474 GXQ786472:GXQ786474 HHM786472:HHM786474 HRI786472:HRI786474 IBE786472:IBE786474 ILA786472:ILA786474 IUW786472:IUW786474 JES786472:JES786474 JOO786472:JOO786474 JYK786472:JYK786474 KIG786472:KIG786474 KSC786472:KSC786474 LBY786472:LBY786474 LLU786472:LLU786474 LVQ786472:LVQ786474 MFM786472:MFM786474 MPI786472:MPI786474 MZE786472:MZE786474 NJA786472:NJA786474 NSW786472:NSW786474 OCS786472:OCS786474 OMO786472:OMO786474 OWK786472:OWK786474 PGG786472:PGG786474 PQC786472:PQC786474 PZY786472:PZY786474 QJU786472:QJU786474 QTQ786472:QTQ786474 RDM786472:RDM786474 RNI786472:RNI786474 RXE786472:RXE786474 SHA786472:SHA786474 SQW786472:SQW786474 TAS786472:TAS786474 TKO786472:TKO786474 TUK786472:TUK786474 UEG786472:UEG786474 UOC786472:UOC786474 UXY786472:UXY786474 VHU786472:VHU786474 VRQ786472:VRQ786474 WBM786472:WBM786474 WLI786472:WLI786474 WVE786472:WVE786474 F852008:F852010 IS852008:IS852010 SO852008:SO852010 ACK852008:ACK852010 AMG852008:AMG852010 AWC852008:AWC852010 BFY852008:BFY852010 BPU852008:BPU852010 BZQ852008:BZQ852010 CJM852008:CJM852010 CTI852008:CTI852010 DDE852008:DDE852010 DNA852008:DNA852010 DWW852008:DWW852010 EGS852008:EGS852010 EQO852008:EQO852010 FAK852008:FAK852010 FKG852008:FKG852010 FUC852008:FUC852010 GDY852008:GDY852010 GNU852008:GNU852010 GXQ852008:GXQ852010 HHM852008:HHM852010 HRI852008:HRI852010 IBE852008:IBE852010 ILA852008:ILA852010 IUW852008:IUW852010 JES852008:JES852010 JOO852008:JOO852010 JYK852008:JYK852010 KIG852008:KIG852010 KSC852008:KSC852010 LBY852008:LBY852010 LLU852008:LLU852010 LVQ852008:LVQ852010 MFM852008:MFM852010 MPI852008:MPI852010 MZE852008:MZE852010 NJA852008:NJA852010 NSW852008:NSW852010 OCS852008:OCS852010 OMO852008:OMO852010 OWK852008:OWK852010 PGG852008:PGG852010 PQC852008:PQC852010 PZY852008:PZY852010 QJU852008:QJU852010 QTQ852008:QTQ852010 RDM852008:RDM852010 RNI852008:RNI852010 RXE852008:RXE852010 SHA852008:SHA852010 SQW852008:SQW852010 TAS852008:TAS852010 TKO852008:TKO852010 TUK852008:TUK852010 UEG852008:UEG852010 UOC852008:UOC852010 UXY852008:UXY852010 VHU852008:VHU852010 VRQ852008:VRQ852010 WBM852008:WBM852010 WLI852008:WLI852010 WVE852008:WVE852010 F917544:F917546 IS917544:IS917546 SO917544:SO917546 ACK917544:ACK917546 AMG917544:AMG917546 AWC917544:AWC917546 BFY917544:BFY917546 BPU917544:BPU917546 BZQ917544:BZQ917546 CJM917544:CJM917546 CTI917544:CTI917546 DDE917544:DDE917546 DNA917544:DNA917546 DWW917544:DWW917546 EGS917544:EGS917546 EQO917544:EQO917546 FAK917544:FAK917546 FKG917544:FKG917546 FUC917544:FUC917546 GDY917544:GDY917546 GNU917544:GNU917546 GXQ917544:GXQ917546 HHM917544:HHM917546 HRI917544:HRI917546 IBE917544:IBE917546 ILA917544:ILA917546 IUW917544:IUW917546 JES917544:JES917546 JOO917544:JOO917546 JYK917544:JYK917546 KIG917544:KIG917546 KSC917544:KSC917546 LBY917544:LBY917546 LLU917544:LLU917546 LVQ917544:LVQ917546 MFM917544:MFM917546 MPI917544:MPI917546 MZE917544:MZE917546 NJA917544:NJA917546 NSW917544:NSW917546 OCS917544:OCS917546 OMO917544:OMO917546 OWK917544:OWK917546 PGG917544:PGG917546 PQC917544:PQC917546 PZY917544:PZY917546 QJU917544:QJU917546 QTQ917544:QTQ917546 RDM917544:RDM917546 RNI917544:RNI917546 RXE917544:RXE917546 SHA917544:SHA917546 SQW917544:SQW917546 TAS917544:TAS917546 TKO917544:TKO917546 TUK917544:TUK917546 UEG917544:UEG917546 UOC917544:UOC917546 UXY917544:UXY917546 VHU917544:VHU917546 VRQ917544:VRQ917546 WBM917544:WBM917546 WLI917544:WLI917546 WVE917544:WVE917546 F983080:F983082 IS983080:IS983082 SO983080:SO983082 ACK983080:ACK983082 AMG983080:AMG983082 AWC983080:AWC983082 BFY983080:BFY983082 BPU983080:BPU983082 BZQ983080:BZQ983082 CJM983080:CJM983082 CTI983080:CTI983082 DDE983080:DDE983082 DNA983080:DNA983082 DWW983080:DWW983082 EGS983080:EGS983082 EQO983080:EQO983082 FAK983080:FAK983082 FKG983080:FKG983082 FUC983080:FUC983082 GDY983080:GDY983082 GNU983080:GNU983082 GXQ983080:GXQ983082 HHM983080:HHM983082 HRI983080:HRI983082 IBE983080:IBE983082 ILA983080:ILA983082 IUW983080:IUW983082 JES983080:JES983082 JOO983080:JOO983082 JYK983080:JYK983082 KIG983080:KIG983082 KSC983080:KSC983082 LBY983080:LBY983082 LLU983080:LLU983082 LVQ983080:LVQ983082 MFM983080:MFM983082 MPI983080:MPI983082 MZE983080:MZE983082 NJA983080:NJA983082 NSW983080:NSW983082 OCS983080:OCS983082 OMO983080:OMO983082 OWK983080:OWK983082 PGG983080:PGG983082 PQC983080:PQC983082 PZY983080:PZY983082 QJU983080:QJU983082 QTQ983080:QTQ983082 RDM983080:RDM983082 RNI983080:RNI983082 RXE983080:RXE983082 SHA983080:SHA983082 SQW983080:SQW983082 TAS983080:TAS983082 TKO983080:TKO983082 TUK983080:TUK983082 UEG983080:UEG983082 UOC983080:UOC983082 UXY983080:UXY983082 VHU983080:VHU983082 VRQ983080:VRQ983082 WBM983080:WBM983082 WLI983080:WLI983082 WVE983080:WVE983082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F131116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F196652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F262188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F327724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F393260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F458796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F524332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F589868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F655404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F720940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F786476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F852012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F917548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F983084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WVE983084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F131110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F196646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F262182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F327718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F393254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F458790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F524326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F589862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F655398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F720934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F786470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F852006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F917542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F983078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F131106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F196642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F262178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F327714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F393250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F458786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F524322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F589858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F655394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F720930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F786466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F852002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F917538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F983074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F131108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F196644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F262180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F327716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F393252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F458788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F524324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F589860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F655396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F720932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F786468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F852004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F917540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F983076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WVE983076 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F65656 IS65656 SO65656 ACK65656 AMG65656 AWC65656 BFY65656 BPU65656 BZQ65656 CJM65656 CTI65656 DDE65656 DNA65656 DWW65656 EGS65656 EQO65656 FAK65656 FKG65656 FUC65656 GDY65656 GNU65656 GXQ65656 HHM65656 HRI65656 IBE65656 ILA65656 IUW65656 JES65656 JOO65656 JYK65656 KIG65656 KSC65656 LBY65656 LLU65656 LVQ65656 MFM65656 MPI65656 MZE65656 NJA65656 NSW65656 OCS65656 OMO65656 OWK65656 PGG65656 PQC65656 PZY65656 QJU65656 QTQ65656 RDM65656 RNI65656 RXE65656 SHA65656 SQW65656 TAS65656 TKO65656 TUK65656 UEG65656 UOC65656 UXY65656 VHU65656 VRQ65656 WBM65656 WLI65656 WVE65656 F131192 IS131192 SO131192 ACK131192 AMG131192 AWC131192 BFY131192 BPU131192 BZQ131192 CJM131192 CTI131192 DDE131192 DNA131192 DWW131192 EGS131192 EQO131192 FAK131192 FKG131192 FUC131192 GDY131192 GNU131192 GXQ131192 HHM131192 HRI131192 IBE131192 ILA131192 IUW131192 JES131192 JOO131192 JYK131192 KIG131192 KSC131192 LBY131192 LLU131192 LVQ131192 MFM131192 MPI131192 MZE131192 NJA131192 NSW131192 OCS131192 OMO131192 OWK131192 PGG131192 PQC131192 PZY131192 QJU131192 QTQ131192 RDM131192 RNI131192 RXE131192 SHA131192 SQW131192 TAS131192 TKO131192 TUK131192 UEG131192 UOC131192 UXY131192 VHU131192 VRQ131192 WBM131192 WLI131192 WVE131192 F196728 IS196728 SO196728 ACK196728 AMG196728 AWC196728 BFY196728 BPU196728 BZQ196728 CJM196728 CTI196728 DDE196728 DNA196728 DWW196728 EGS196728 EQO196728 FAK196728 FKG196728 FUC196728 GDY196728 GNU196728 GXQ196728 HHM196728 HRI196728 IBE196728 ILA196728 IUW196728 JES196728 JOO196728 JYK196728 KIG196728 KSC196728 LBY196728 LLU196728 LVQ196728 MFM196728 MPI196728 MZE196728 NJA196728 NSW196728 OCS196728 OMO196728 OWK196728 PGG196728 PQC196728 PZY196728 QJU196728 QTQ196728 RDM196728 RNI196728 RXE196728 SHA196728 SQW196728 TAS196728 TKO196728 TUK196728 UEG196728 UOC196728 UXY196728 VHU196728 VRQ196728 WBM196728 WLI196728 WVE196728 F262264 IS262264 SO262264 ACK262264 AMG262264 AWC262264 BFY262264 BPU262264 BZQ262264 CJM262264 CTI262264 DDE262264 DNA262264 DWW262264 EGS262264 EQO262264 FAK262264 FKG262264 FUC262264 GDY262264 GNU262264 GXQ262264 HHM262264 HRI262264 IBE262264 ILA262264 IUW262264 JES262264 JOO262264 JYK262264 KIG262264 KSC262264 LBY262264 LLU262264 LVQ262264 MFM262264 MPI262264 MZE262264 NJA262264 NSW262264 OCS262264 OMO262264 OWK262264 PGG262264 PQC262264 PZY262264 QJU262264 QTQ262264 RDM262264 RNI262264 RXE262264 SHA262264 SQW262264 TAS262264 TKO262264 TUK262264 UEG262264 UOC262264 UXY262264 VHU262264 VRQ262264 WBM262264 WLI262264 WVE262264 F327800 IS327800 SO327800 ACK327800 AMG327800 AWC327800 BFY327800 BPU327800 BZQ327800 CJM327800 CTI327800 DDE327800 DNA327800 DWW327800 EGS327800 EQO327800 FAK327800 FKG327800 FUC327800 GDY327800 GNU327800 GXQ327800 HHM327800 HRI327800 IBE327800 ILA327800 IUW327800 JES327800 JOO327800 JYK327800 KIG327800 KSC327800 LBY327800 LLU327800 LVQ327800 MFM327800 MPI327800 MZE327800 NJA327800 NSW327800 OCS327800 OMO327800 OWK327800 PGG327800 PQC327800 PZY327800 QJU327800 QTQ327800 RDM327800 RNI327800 RXE327800 SHA327800 SQW327800 TAS327800 TKO327800 TUK327800 UEG327800 UOC327800 UXY327800 VHU327800 VRQ327800 WBM327800 WLI327800 WVE327800 F393336 IS393336 SO393336 ACK393336 AMG393336 AWC393336 BFY393336 BPU393336 BZQ393336 CJM393336 CTI393336 DDE393336 DNA393336 DWW393336 EGS393336 EQO393336 FAK393336 FKG393336 FUC393336 GDY393336 GNU393336 GXQ393336 HHM393336 HRI393336 IBE393336 ILA393336 IUW393336 JES393336 JOO393336 JYK393336 KIG393336 KSC393336 LBY393336 LLU393336 LVQ393336 MFM393336 MPI393336 MZE393336 NJA393336 NSW393336 OCS393336 OMO393336 OWK393336 PGG393336 PQC393336 PZY393336 QJU393336 QTQ393336 RDM393336 RNI393336 RXE393336 SHA393336 SQW393336 TAS393336 TKO393336 TUK393336 UEG393336 UOC393336 UXY393336 VHU393336 VRQ393336 WBM393336 WLI393336 WVE393336 F458872 IS458872 SO458872 ACK458872 AMG458872 AWC458872 BFY458872 BPU458872 BZQ458872 CJM458872 CTI458872 DDE458872 DNA458872 DWW458872 EGS458872 EQO458872 FAK458872 FKG458872 FUC458872 GDY458872 GNU458872 GXQ458872 HHM458872 HRI458872 IBE458872 ILA458872 IUW458872 JES458872 JOO458872 JYK458872 KIG458872 KSC458872 LBY458872 LLU458872 LVQ458872 MFM458872 MPI458872 MZE458872 NJA458872 NSW458872 OCS458872 OMO458872 OWK458872 PGG458872 PQC458872 PZY458872 QJU458872 QTQ458872 RDM458872 RNI458872 RXE458872 SHA458872 SQW458872 TAS458872 TKO458872 TUK458872 UEG458872 UOC458872 UXY458872 VHU458872 VRQ458872 WBM458872 WLI458872 WVE458872 F524408 IS524408 SO524408 ACK524408 AMG524408 AWC524408 BFY524408 BPU524408 BZQ524408 CJM524408 CTI524408 DDE524408 DNA524408 DWW524408 EGS524408 EQO524408 FAK524408 FKG524408 FUC524408 GDY524408 GNU524408 GXQ524408 HHM524408 HRI524408 IBE524408 ILA524408 IUW524408 JES524408 JOO524408 JYK524408 KIG524408 KSC524408 LBY524408 LLU524408 LVQ524408 MFM524408 MPI524408 MZE524408 NJA524408 NSW524408 OCS524408 OMO524408 OWK524408 PGG524408 PQC524408 PZY524408 QJU524408 QTQ524408 RDM524408 RNI524408 RXE524408 SHA524408 SQW524408 TAS524408 TKO524408 TUK524408 UEG524408 UOC524408 UXY524408 VHU524408 VRQ524408 WBM524408 WLI524408 WVE524408 F589944 IS589944 SO589944 ACK589944 AMG589944 AWC589944 BFY589944 BPU589944 BZQ589944 CJM589944 CTI589944 DDE589944 DNA589944 DWW589944 EGS589944 EQO589944 FAK589944 FKG589944 FUC589944 GDY589944 GNU589944 GXQ589944 HHM589944 HRI589944 IBE589944 ILA589944 IUW589944 JES589944 JOO589944 JYK589944 KIG589944 KSC589944 LBY589944 LLU589944 LVQ589944 MFM589944 MPI589944 MZE589944 NJA589944 NSW589944 OCS589944 OMO589944 OWK589944 PGG589944 PQC589944 PZY589944 QJU589944 QTQ589944 RDM589944 RNI589944 RXE589944 SHA589944 SQW589944 TAS589944 TKO589944 TUK589944 UEG589944 UOC589944 UXY589944 VHU589944 VRQ589944 WBM589944 WLI589944 WVE589944 F655480 IS655480 SO655480 ACK655480 AMG655480 AWC655480 BFY655480 BPU655480 BZQ655480 CJM655480 CTI655480 DDE655480 DNA655480 DWW655480 EGS655480 EQO655480 FAK655480 FKG655480 FUC655480 GDY655480 GNU655480 GXQ655480 HHM655480 HRI655480 IBE655480 ILA655480 IUW655480 JES655480 JOO655480 JYK655480 KIG655480 KSC655480 LBY655480 LLU655480 LVQ655480 MFM655480 MPI655480 MZE655480 NJA655480 NSW655480 OCS655480 OMO655480 OWK655480 PGG655480 PQC655480 PZY655480 QJU655480 QTQ655480 RDM655480 RNI655480 RXE655480 SHA655480 SQW655480 TAS655480 TKO655480 TUK655480 UEG655480 UOC655480 UXY655480 VHU655480 VRQ655480 WBM655480 WLI655480 WVE655480 F721016 IS721016 SO721016 ACK721016 AMG721016 AWC721016 BFY721016 BPU721016 BZQ721016 CJM721016 CTI721016 DDE721016 DNA721016 DWW721016 EGS721016 EQO721016 FAK721016 FKG721016 FUC721016 GDY721016 GNU721016 GXQ721016 HHM721016 HRI721016 IBE721016 ILA721016 IUW721016 JES721016 JOO721016 JYK721016 KIG721016 KSC721016 LBY721016 LLU721016 LVQ721016 MFM721016 MPI721016 MZE721016 NJA721016 NSW721016 OCS721016 OMO721016 OWK721016 PGG721016 PQC721016 PZY721016 QJU721016 QTQ721016 RDM721016 RNI721016 RXE721016 SHA721016 SQW721016 TAS721016 TKO721016 TUK721016 UEG721016 UOC721016 UXY721016 VHU721016 VRQ721016 WBM721016 WLI721016 WVE721016 F786552 IS786552 SO786552 ACK786552 AMG786552 AWC786552 BFY786552 BPU786552 BZQ786552 CJM786552 CTI786552 DDE786552 DNA786552 DWW786552 EGS786552 EQO786552 FAK786552 FKG786552 FUC786552 GDY786552 GNU786552 GXQ786552 HHM786552 HRI786552 IBE786552 ILA786552 IUW786552 JES786552 JOO786552 JYK786552 KIG786552 KSC786552 LBY786552 LLU786552 LVQ786552 MFM786552 MPI786552 MZE786552 NJA786552 NSW786552 OCS786552 OMO786552 OWK786552 PGG786552 PQC786552 PZY786552 QJU786552 QTQ786552 RDM786552 RNI786552 RXE786552 SHA786552 SQW786552 TAS786552 TKO786552 TUK786552 UEG786552 UOC786552 UXY786552 VHU786552 VRQ786552 WBM786552 WLI786552 WVE786552 F852088 IS852088 SO852088 ACK852088 AMG852088 AWC852088 BFY852088 BPU852088 BZQ852088 CJM852088 CTI852088 DDE852088 DNA852088 DWW852088 EGS852088 EQO852088 FAK852088 FKG852088 FUC852088 GDY852088 GNU852088 GXQ852088 HHM852088 HRI852088 IBE852088 ILA852088 IUW852088 JES852088 JOO852088 JYK852088 KIG852088 KSC852088 LBY852088 LLU852088 LVQ852088 MFM852088 MPI852088 MZE852088 NJA852088 NSW852088 OCS852088 OMO852088 OWK852088 PGG852088 PQC852088 PZY852088 QJU852088 QTQ852088 RDM852088 RNI852088 RXE852088 SHA852088 SQW852088 TAS852088 TKO852088 TUK852088 UEG852088 UOC852088 UXY852088 VHU852088 VRQ852088 WBM852088 WLI852088 WVE852088 F917624 IS917624 SO917624 ACK917624 AMG917624 AWC917624 BFY917624 BPU917624 BZQ917624 CJM917624 CTI917624 DDE917624 DNA917624 DWW917624 EGS917624 EQO917624 FAK917624 FKG917624 FUC917624 GDY917624 GNU917624 GXQ917624 HHM917624 HRI917624 IBE917624 ILA917624 IUW917624 JES917624 JOO917624 JYK917624 KIG917624 KSC917624 LBY917624 LLU917624 LVQ917624 MFM917624 MPI917624 MZE917624 NJA917624 NSW917624 OCS917624 OMO917624 OWK917624 PGG917624 PQC917624 PZY917624 QJU917624 QTQ917624 RDM917624 RNI917624 RXE917624 SHA917624 SQW917624 TAS917624 TKO917624 TUK917624 UEG917624 UOC917624 UXY917624 VHU917624 VRQ917624 WBM917624 WLI917624 WVE917624 F983160 IS983160 SO983160 ACK983160 AMG983160 AWC983160 BFY983160 BPU983160 BZQ983160 CJM983160 CTI983160 DDE983160 DNA983160 DWW983160 EGS983160 EQO983160 FAK983160 FKG983160 FUC983160 GDY983160 GNU983160 GXQ983160 HHM983160 HRI983160 IBE983160 ILA983160 IUW983160 JES983160 JOO983160 JYK983160 KIG983160 KSC983160 LBY983160 LLU983160 LVQ983160 MFM983160 MPI983160 MZE983160 NJA983160 NSW983160 OCS983160 OMO983160 OWK983160 PGG983160 PQC983160 PZY983160 QJU983160 QTQ983160 RDM983160 RNI983160 RXE983160 SHA983160 SQW983160 TAS983160 TKO983160 TUK983160 UEG983160 UOC983160 UXY983160 VHU983160 VRQ983160 WBM983160 WLI983160 WVE983160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F65606 IS65606 SO65606 ACK65606 AMG65606 AWC65606 BFY65606 BPU65606 BZQ65606 CJM65606 CTI65606 DDE65606 DNA65606 DWW65606 EGS65606 EQO65606 FAK65606 FKG65606 FUC65606 GDY65606 GNU65606 GXQ65606 HHM65606 HRI65606 IBE65606 ILA65606 IUW65606 JES65606 JOO65606 JYK65606 KIG65606 KSC65606 LBY65606 LLU65606 LVQ65606 MFM65606 MPI65606 MZE65606 NJA65606 NSW65606 OCS65606 OMO65606 OWK65606 PGG65606 PQC65606 PZY65606 QJU65606 QTQ65606 RDM65606 RNI65606 RXE65606 SHA65606 SQW65606 TAS65606 TKO65606 TUK65606 UEG65606 UOC65606 UXY65606 VHU65606 VRQ65606 WBM65606 WLI65606 WVE65606 F131142 IS131142 SO131142 ACK131142 AMG131142 AWC131142 BFY131142 BPU131142 BZQ131142 CJM131142 CTI131142 DDE131142 DNA131142 DWW131142 EGS131142 EQO131142 FAK131142 FKG131142 FUC131142 GDY131142 GNU131142 GXQ131142 HHM131142 HRI131142 IBE131142 ILA131142 IUW131142 JES131142 JOO131142 JYK131142 KIG131142 KSC131142 LBY131142 LLU131142 LVQ131142 MFM131142 MPI131142 MZE131142 NJA131142 NSW131142 OCS131142 OMO131142 OWK131142 PGG131142 PQC131142 PZY131142 QJU131142 QTQ131142 RDM131142 RNI131142 RXE131142 SHA131142 SQW131142 TAS131142 TKO131142 TUK131142 UEG131142 UOC131142 UXY131142 VHU131142 VRQ131142 WBM131142 WLI131142 WVE131142 F196678 IS196678 SO196678 ACK196678 AMG196678 AWC196678 BFY196678 BPU196678 BZQ196678 CJM196678 CTI196678 DDE196678 DNA196678 DWW196678 EGS196678 EQO196678 FAK196678 FKG196678 FUC196678 GDY196678 GNU196678 GXQ196678 HHM196678 HRI196678 IBE196678 ILA196678 IUW196678 JES196678 JOO196678 JYK196678 KIG196678 KSC196678 LBY196678 LLU196678 LVQ196678 MFM196678 MPI196678 MZE196678 NJA196678 NSW196678 OCS196678 OMO196678 OWK196678 PGG196678 PQC196678 PZY196678 QJU196678 QTQ196678 RDM196678 RNI196678 RXE196678 SHA196678 SQW196678 TAS196678 TKO196678 TUK196678 UEG196678 UOC196678 UXY196678 VHU196678 VRQ196678 WBM196678 WLI196678 WVE196678 F262214 IS262214 SO262214 ACK262214 AMG262214 AWC262214 BFY262214 BPU262214 BZQ262214 CJM262214 CTI262214 DDE262214 DNA262214 DWW262214 EGS262214 EQO262214 FAK262214 FKG262214 FUC262214 GDY262214 GNU262214 GXQ262214 HHM262214 HRI262214 IBE262214 ILA262214 IUW262214 JES262214 JOO262214 JYK262214 KIG262214 KSC262214 LBY262214 LLU262214 LVQ262214 MFM262214 MPI262214 MZE262214 NJA262214 NSW262214 OCS262214 OMO262214 OWK262214 PGG262214 PQC262214 PZY262214 QJU262214 QTQ262214 RDM262214 RNI262214 RXE262214 SHA262214 SQW262214 TAS262214 TKO262214 TUK262214 UEG262214 UOC262214 UXY262214 VHU262214 VRQ262214 WBM262214 WLI262214 WVE262214 F327750 IS327750 SO327750 ACK327750 AMG327750 AWC327750 BFY327750 BPU327750 BZQ327750 CJM327750 CTI327750 DDE327750 DNA327750 DWW327750 EGS327750 EQO327750 FAK327750 FKG327750 FUC327750 GDY327750 GNU327750 GXQ327750 HHM327750 HRI327750 IBE327750 ILA327750 IUW327750 JES327750 JOO327750 JYK327750 KIG327750 KSC327750 LBY327750 LLU327750 LVQ327750 MFM327750 MPI327750 MZE327750 NJA327750 NSW327750 OCS327750 OMO327750 OWK327750 PGG327750 PQC327750 PZY327750 QJU327750 QTQ327750 RDM327750 RNI327750 RXE327750 SHA327750 SQW327750 TAS327750 TKO327750 TUK327750 UEG327750 UOC327750 UXY327750 VHU327750 VRQ327750 WBM327750 WLI327750 WVE327750 F393286 IS393286 SO393286 ACK393286 AMG393286 AWC393286 BFY393286 BPU393286 BZQ393286 CJM393286 CTI393286 DDE393286 DNA393286 DWW393286 EGS393286 EQO393286 FAK393286 FKG393286 FUC393286 GDY393286 GNU393286 GXQ393286 HHM393286 HRI393286 IBE393286 ILA393286 IUW393286 JES393286 JOO393286 JYK393286 KIG393286 KSC393286 LBY393286 LLU393286 LVQ393286 MFM393286 MPI393286 MZE393286 NJA393286 NSW393286 OCS393286 OMO393286 OWK393286 PGG393286 PQC393286 PZY393286 QJU393286 QTQ393286 RDM393286 RNI393286 RXE393286 SHA393286 SQW393286 TAS393286 TKO393286 TUK393286 UEG393286 UOC393286 UXY393286 VHU393286 VRQ393286 WBM393286 WLI393286 WVE393286 F458822 IS458822 SO458822 ACK458822 AMG458822 AWC458822 BFY458822 BPU458822 BZQ458822 CJM458822 CTI458822 DDE458822 DNA458822 DWW458822 EGS458822 EQO458822 FAK458822 FKG458822 FUC458822 GDY458822 GNU458822 GXQ458822 HHM458822 HRI458822 IBE458822 ILA458822 IUW458822 JES458822 JOO458822 JYK458822 KIG458822 KSC458822 LBY458822 LLU458822 LVQ458822 MFM458822 MPI458822 MZE458822 NJA458822 NSW458822 OCS458822 OMO458822 OWK458822 PGG458822 PQC458822 PZY458822 QJU458822 QTQ458822 RDM458822 RNI458822 RXE458822 SHA458822 SQW458822 TAS458822 TKO458822 TUK458822 UEG458822 UOC458822 UXY458822 VHU458822 VRQ458822 WBM458822 WLI458822 WVE458822 F524358 IS524358 SO524358 ACK524358 AMG524358 AWC524358 BFY524358 BPU524358 BZQ524358 CJM524358 CTI524358 DDE524358 DNA524358 DWW524358 EGS524358 EQO524358 FAK524358 FKG524358 FUC524358 GDY524358 GNU524358 GXQ524358 HHM524358 HRI524358 IBE524358 ILA524358 IUW524358 JES524358 JOO524358 JYK524358 KIG524358 KSC524358 LBY524358 LLU524358 LVQ524358 MFM524358 MPI524358 MZE524358 NJA524358 NSW524358 OCS524358 OMO524358 OWK524358 PGG524358 PQC524358 PZY524358 QJU524358 QTQ524358 RDM524358 RNI524358 RXE524358 SHA524358 SQW524358 TAS524358 TKO524358 TUK524358 UEG524358 UOC524358 UXY524358 VHU524358 VRQ524358 WBM524358 WLI524358 WVE524358 F589894 IS589894 SO589894 ACK589894 AMG589894 AWC589894 BFY589894 BPU589894 BZQ589894 CJM589894 CTI589894 DDE589894 DNA589894 DWW589894 EGS589894 EQO589894 FAK589894 FKG589894 FUC589894 GDY589894 GNU589894 GXQ589894 HHM589894 HRI589894 IBE589894 ILA589894 IUW589894 JES589894 JOO589894 JYK589894 KIG589894 KSC589894 LBY589894 LLU589894 LVQ589894 MFM589894 MPI589894 MZE589894 NJA589894 NSW589894 OCS589894 OMO589894 OWK589894 PGG589894 PQC589894 PZY589894 QJU589894 QTQ589894 RDM589894 RNI589894 RXE589894 SHA589894 SQW589894 TAS589894 TKO589894 TUK589894 UEG589894 UOC589894 UXY589894 VHU589894 VRQ589894 WBM589894 WLI589894 WVE589894 F655430 IS655430 SO655430 ACK655430 AMG655430 AWC655430 BFY655430 BPU655430 BZQ655430 CJM655430 CTI655430 DDE655430 DNA655430 DWW655430 EGS655430 EQO655430 FAK655430 FKG655430 FUC655430 GDY655430 GNU655430 GXQ655430 HHM655430 HRI655430 IBE655430 ILA655430 IUW655430 JES655430 JOO655430 JYK655430 KIG655430 KSC655430 LBY655430 LLU655430 LVQ655430 MFM655430 MPI655430 MZE655430 NJA655430 NSW655430 OCS655430 OMO655430 OWK655430 PGG655430 PQC655430 PZY655430 QJU655430 QTQ655430 RDM655430 RNI655430 RXE655430 SHA655430 SQW655430 TAS655430 TKO655430 TUK655430 UEG655430 UOC655430 UXY655430 VHU655430 VRQ655430 WBM655430 WLI655430 WVE655430 F720966 IS720966 SO720966 ACK720966 AMG720966 AWC720966 BFY720966 BPU720966 BZQ720966 CJM720966 CTI720966 DDE720966 DNA720966 DWW720966 EGS720966 EQO720966 FAK720966 FKG720966 FUC720966 GDY720966 GNU720966 GXQ720966 HHM720966 HRI720966 IBE720966 ILA720966 IUW720966 JES720966 JOO720966 JYK720966 KIG720966 KSC720966 LBY720966 LLU720966 LVQ720966 MFM720966 MPI720966 MZE720966 NJA720966 NSW720966 OCS720966 OMO720966 OWK720966 PGG720966 PQC720966 PZY720966 QJU720966 QTQ720966 RDM720966 RNI720966 RXE720966 SHA720966 SQW720966 TAS720966 TKO720966 TUK720966 UEG720966 UOC720966 UXY720966 VHU720966 VRQ720966 WBM720966 WLI720966 WVE720966 F786502 IS786502 SO786502 ACK786502 AMG786502 AWC786502 BFY786502 BPU786502 BZQ786502 CJM786502 CTI786502 DDE786502 DNA786502 DWW786502 EGS786502 EQO786502 FAK786502 FKG786502 FUC786502 GDY786502 GNU786502 GXQ786502 HHM786502 HRI786502 IBE786502 ILA786502 IUW786502 JES786502 JOO786502 JYK786502 KIG786502 KSC786502 LBY786502 LLU786502 LVQ786502 MFM786502 MPI786502 MZE786502 NJA786502 NSW786502 OCS786502 OMO786502 OWK786502 PGG786502 PQC786502 PZY786502 QJU786502 QTQ786502 RDM786502 RNI786502 RXE786502 SHA786502 SQW786502 TAS786502 TKO786502 TUK786502 UEG786502 UOC786502 UXY786502 VHU786502 VRQ786502 WBM786502 WLI786502 WVE786502 F852038 IS852038 SO852038 ACK852038 AMG852038 AWC852038 BFY852038 BPU852038 BZQ852038 CJM852038 CTI852038 DDE852038 DNA852038 DWW852038 EGS852038 EQO852038 FAK852038 FKG852038 FUC852038 GDY852038 GNU852038 GXQ852038 HHM852038 HRI852038 IBE852038 ILA852038 IUW852038 JES852038 JOO852038 JYK852038 KIG852038 KSC852038 LBY852038 LLU852038 LVQ852038 MFM852038 MPI852038 MZE852038 NJA852038 NSW852038 OCS852038 OMO852038 OWK852038 PGG852038 PQC852038 PZY852038 QJU852038 QTQ852038 RDM852038 RNI852038 RXE852038 SHA852038 SQW852038 TAS852038 TKO852038 TUK852038 UEG852038 UOC852038 UXY852038 VHU852038 VRQ852038 WBM852038 WLI852038 WVE852038 F917574 IS917574 SO917574 ACK917574 AMG917574 AWC917574 BFY917574 BPU917574 BZQ917574 CJM917574 CTI917574 DDE917574 DNA917574 DWW917574 EGS917574 EQO917574 FAK917574 FKG917574 FUC917574 GDY917574 GNU917574 GXQ917574 HHM917574 HRI917574 IBE917574 ILA917574 IUW917574 JES917574 JOO917574 JYK917574 KIG917574 KSC917574 LBY917574 LLU917574 LVQ917574 MFM917574 MPI917574 MZE917574 NJA917574 NSW917574 OCS917574 OMO917574 OWK917574 PGG917574 PQC917574 PZY917574 QJU917574 QTQ917574 RDM917574 RNI917574 RXE917574 SHA917574 SQW917574 TAS917574 TKO917574 TUK917574 UEG917574 UOC917574 UXY917574 VHU917574 VRQ917574 WBM917574 WLI917574 WVE917574 F983110 IS983110 SO983110 ACK983110 AMG983110 AWC983110 BFY983110 BPU983110 BZQ983110 CJM983110 CTI983110 DDE983110 DNA983110 DWW983110 EGS983110 EQO983110 FAK983110 FKG983110 FUC983110 GDY983110 GNU983110 GXQ983110 HHM983110 HRI983110 IBE983110 ILA983110 IUW983110 JES983110 JOO983110 JYK983110 KIG983110 KSC983110 LBY983110 LLU983110 LVQ983110 MFM983110 MPI983110 MZE983110 NJA983110 NSW983110 OCS983110 OMO983110 OWK983110 PGG983110 PQC983110 PZY983110 QJU983110 QTQ983110 RDM983110 RNI983110 RXE983110 SHA983110 SQW983110 TAS983110 TKO983110 TUK983110 UEG983110 UOC983110 UXY983110 VHU983110 VRQ983110 WBM983110 WLI983110 WVE983110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F65630 IS65630 SO65630 ACK65630 AMG65630 AWC65630 BFY65630 BPU65630 BZQ65630 CJM65630 CTI65630 DDE65630 DNA65630 DWW65630 EGS65630 EQO65630 FAK65630 FKG65630 FUC65630 GDY65630 GNU65630 GXQ65630 HHM65630 HRI65630 IBE65630 ILA65630 IUW65630 JES65630 JOO65630 JYK65630 KIG65630 KSC65630 LBY65630 LLU65630 LVQ65630 MFM65630 MPI65630 MZE65630 NJA65630 NSW65630 OCS65630 OMO65630 OWK65630 PGG65630 PQC65630 PZY65630 QJU65630 QTQ65630 RDM65630 RNI65630 RXE65630 SHA65630 SQW65630 TAS65630 TKO65630 TUK65630 UEG65630 UOC65630 UXY65630 VHU65630 VRQ65630 WBM65630 WLI65630 WVE65630 F131166 IS131166 SO131166 ACK131166 AMG131166 AWC131166 BFY131166 BPU131166 BZQ131166 CJM131166 CTI131166 DDE131166 DNA131166 DWW131166 EGS131166 EQO131166 FAK131166 FKG131166 FUC131166 GDY131166 GNU131166 GXQ131166 HHM131166 HRI131166 IBE131166 ILA131166 IUW131166 JES131166 JOO131166 JYK131166 KIG131166 KSC131166 LBY131166 LLU131166 LVQ131166 MFM131166 MPI131166 MZE131166 NJA131166 NSW131166 OCS131166 OMO131166 OWK131166 PGG131166 PQC131166 PZY131166 QJU131166 QTQ131166 RDM131166 RNI131166 RXE131166 SHA131166 SQW131166 TAS131166 TKO131166 TUK131166 UEG131166 UOC131166 UXY131166 VHU131166 VRQ131166 WBM131166 WLI131166 WVE131166 F196702 IS196702 SO196702 ACK196702 AMG196702 AWC196702 BFY196702 BPU196702 BZQ196702 CJM196702 CTI196702 DDE196702 DNA196702 DWW196702 EGS196702 EQO196702 FAK196702 FKG196702 FUC196702 GDY196702 GNU196702 GXQ196702 HHM196702 HRI196702 IBE196702 ILA196702 IUW196702 JES196702 JOO196702 JYK196702 KIG196702 KSC196702 LBY196702 LLU196702 LVQ196702 MFM196702 MPI196702 MZE196702 NJA196702 NSW196702 OCS196702 OMO196702 OWK196702 PGG196702 PQC196702 PZY196702 QJU196702 QTQ196702 RDM196702 RNI196702 RXE196702 SHA196702 SQW196702 TAS196702 TKO196702 TUK196702 UEG196702 UOC196702 UXY196702 VHU196702 VRQ196702 WBM196702 WLI196702 WVE196702 F262238 IS262238 SO262238 ACK262238 AMG262238 AWC262238 BFY262238 BPU262238 BZQ262238 CJM262238 CTI262238 DDE262238 DNA262238 DWW262238 EGS262238 EQO262238 FAK262238 FKG262238 FUC262238 GDY262238 GNU262238 GXQ262238 HHM262238 HRI262238 IBE262238 ILA262238 IUW262238 JES262238 JOO262238 JYK262238 KIG262238 KSC262238 LBY262238 LLU262238 LVQ262238 MFM262238 MPI262238 MZE262238 NJA262238 NSW262238 OCS262238 OMO262238 OWK262238 PGG262238 PQC262238 PZY262238 QJU262238 QTQ262238 RDM262238 RNI262238 RXE262238 SHA262238 SQW262238 TAS262238 TKO262238 TUK262238 UEG262238 UOC262238 UXY262238 VHU262238 VRQ262238 WBM262238 WLI262238 WVE262238 F327774 IS327774 SO327774 ACK327774 AMG327774 AWC327774 BFY327774 BPU327774 BZQ327774 CJM327774 CTI327774 DDE327774 DNA327774 DWW327774 EGS327774 EQO327774 FAK327774 FKG327774 FUC327774 GDY327774 GNU327774 GXQ327774 HHM327774 HRI327774 IBE327774 ILA327774 IUW327774 JES327774 JOO327774 JYK327774 KIG327774 KSC327774 LBY327774 LLU327774 LVQ327774 MFM327774 MPI327774 MZE327774 NJA327774 NSW327774 OCS327774 OMO327774 OWK327774 PGG327774 PQC327774 PZY327774 QJU327774 QTQ327774 RDM327774 RNI327774 RXE327774 SHA327774 SQW327774 TAS327774 TKO327774 TUK327774 UEG327774 UOC327774 UXY327774 VHU327774 VRQ327774 WBM327774 WLI327774 WVE327774 F393310 IS393310 SO393310 ACK393310 AMG393310 AWC393310 BFY393310 BPU393310 BZQ393310 CJM393310 CTI393310 DDE393310 DNA393310 DWW393310 EGS393310 EQO393310 FAK393310 FKG393310 FUC393310 GDY393310 GNU393310 GXQ393310 HHM393310 HRI393310 IBE393310 ILA393310 IUW393310 JES393310 JOO393310 JYK393310 KIG393310 KSC393310 LBY393310 LLU393310 LVQ393310 MFM393310 MPI393310 MZE393310 NJA393310 NSW393310 OCS393310 OMO393310 OWK393310 PGG393310 PQC393310 PZY393310 QJU393310 QTQ393310 RDM393310 RNI393310 RXE393310 SHA393310 SQW393310 TAS393310 TKO393310 TUK393310 UEG393310 UOC393310 UXY393310 VHU393310 VRQ393310 WBM393310 WLI393310 WVE393310 F458846 IS458846 SO458846 ACK458846 AMG458846 AWC458846 BFY458846 BPU458846 BZQ458846 CJM458846 CTI458846 DDE458846 DNA458846 DWW458846 EGS458846 EQO458846 FAK458846 FKG458846 FUC458846 GDY458846 GNU458846 GXQ458846 HHM458846 HRI458846 IBE458846 ILA458846 IUW458846 JES458846 JOO458846 JYK458846 KIG458846 KSC458846 LBY458846 LLU458846 LVQ458846 MFM458846 MPI458846 MZE458846 NJA458846 NSW458846 OCS458846 OMO458846 OWK458846 PGG458846 PQC458846 PZY458846 QJU458846 QTQ458846 RDM458846 RNI458846 RXE458846 SHA458846 SQW458846 TAS458846 TKO458846 TUK458846 UEG458846 UOC458846 UXY458846 VHU458846 VRQ458846 WBM458846 WLI458846 WVE458846 F524382 IS524382 SO524382 ACK524382 AMG524382 AWC524382 BFY524382 BPU524382 BZQ524382 CJM524382 CTI524382 DDE524382 DNA524382 DWW524382 EGS524382 EQO524382 FAK524382 FKG524382 FUC524382 GDY524382 GNU524382 GXQ524382 HHM524382 HRI524382 IBE524382 ILA524382 IUW524382 JES524382 JOO524382 JYK524382 KIG524382 KSC524382 LBY524382 LLU524382 LVQ524382 MFM524382 MPI524382 MZE524382 NJA524382 NSW524382 OCS524382 OMO524382 OWK524382 PGG524382 PQC524382 PZY524382 QJU524382 QTQ524382 RDM524382 RNI524382 RXE524382 SHA524382 SQW524382 TAS524382 TKO524382 TUK524382 UEG524382 UOC524382 UXY524382 VHU524382 VRQ524382 WBM524382 WLI524382 WVE524382 F589918 IS589918 SO589918 ACK589918 AMG589918 AWC589918 BFY589918 BPU589918 BZQ589918 CJM589918 CTI589918 DDE589918 DNA589918 DWW589918 EGS589918 EQO589918 FAK589918 FKG589918 FUC589918 GDY589918 GNU589918 GXQ589918 HHM589918 HRI589918 IBE589918 ILA589918 IUW589918 JES589918 JOO589918 JYK589918 KIG589918 KSC589918 LBY589918 LLU589918 LVQ589918 MFM589918 MPI589918 MZE589918 NJA589918 NSW589918 OCS589918 OMO589918 OWK589918 PGG589918 PQC589918 PZY589918 QJU589918 QTQ589918 RDM589918 RNI589918 RXE589918 SHA589918 SQW589918 TAS589918 TKO589918 TUK589918 UEG589918 UOC589918 UXY589918 VHU589918 VRQ589918 WBM589918 WLI589918 WVE589918 F655454 IS655454 SO655454 ACK655454 AMG655454 AWC655454 BFY655454 BPU655454 BZQ655454 CJM655454 CTI655454 DDE655454 DNA655454 DWW655454 EGS655454 EQO655454 FAK655454 FKG655454 FUC655454 GDY655454 GNU655454 GXQ655454 HHM655454 HRI655454 IBE655454 ILA655454 IUW655454 JES655454 JOO655454 JYK655454 KIG655454 KSC655454 LBY655454 LLU655454 LVQ655454 MFM655454 MPI655454 MZE655454 NJA655454 NSW655454 OCS655454 OMO655454 OWK655454 PGG655454 PQC655454 PZY655454 QJU655454 QTQ655454 RDM655454 RNI655454 RXE655454 SHA655454 SQW655454 TAS655454 TKO655454 TUK655454 UEG655454 UOC655454 UXY655454 VHU655454 VRQ655454 WBM655454 WLI655454 WVE655454 F720990 IS720990 SO720990 ACK720990 AMG720990 AWC720990 BFY720990 BPU720990 BZQ720990 CJM720990 CTI720990 DDE720990 DNA720990 DWW720990 EGS720990 EQO720990 FAK720990 FKG720990 FUC720990 GDY720990 GNU720990 GXQ720990 HHM720990 HRI720990 IBE720990 ILA720990 IUW720990 JES720990 JOO720990 JYK720990 KIG720990 KSC720990 LBY720990 LLU720990 LVQ720990 MFM720990 MPI720990 MZE720990 NJA720990 NSW720990 OCS720990 OMO720990 OWK720990 PGG720990 PQC720990 PZY720990 QJU720990 QTQ720990 RDM720990 RNI720990 RXE720990 SHA720990 SQW720990 TAS720990 TKO720990 TUK720990 UEG720990 UOC720990 UXY720990 VHU720990 VRQ720990 WBM720990 WLI720990 WVE720990 F786526 IS786526 SO786526 ACK786526 AMG786526 AWC786526 BFY786526 BPU786526 BZQ786526 CJM786526 CTI786526 DDE786526 DNA786526 DWW786526 EGS786526 EQO786526 FAK786526 FKG786526 FUC786526 GDY786526 GNU786526 GXQ786526 HHM786526 HRI786526 IBE786526 ILA786526 IUW786526 JES786526 JOO786526 JYK786526 KIG786526 KSC786526 LBY786526 LLU786526 LVQ786526 MFM786526 MPI786526 MZE786526 NJA786526 NSW786526 OCS786526 OMO786526 OWK786526 PGG786526 PQC786526 PZY786526 QJU786526 QTQ786526 RDM786526 RNI786526 RXE786526 SHA786526 SQW786526 TAS786526 TKO786526 TUK786526 UEG786526 UOC786526 UXY786526 VHU786526 VRQ786526 WBM786526 WLI786526 WVE786526 F852062 IS852062 SO852062 ACK852062 AMG852062 AWC852062 BFY852062 BPU852062 BZQ852062 CJM852062 CTI852062 DDE852062 DNA852062 DWW852062 EGS852062 EQO852062 FAK852062 FKG852062 FUC852062 GDY852062 GNU852062 GXQ852062 HHM852062 HRI852062 IBE852062 ILA852062 IUW852062 JES852062 JOO852062 JYK852062 KIG852062 KSC852062 LBY852062 LLU852062 LVQ852062 MFM852062 MPI852062 MZE852062 NJA852062 NSW852062 OCS852062 OMO852062 OWK852062 PGG852062 PQC852062 PZY852062 QJU852062 QTQ852062 RDM852062 RNI852062 RXE852062 SHA852062 SQW852062 TAS852062 TKO852062 TUK852062 UEG852062 UOC852062 UXY852062 VHU852062 VRQ852062 WBM852062 WLI852062 WVE852062 F917598 IS917598 SO917598 ACK917598 AMG917598 AWC917598 BFY917598 BPU917598 BZQ917598 CJM917598 CTI917598 DDE917598 DNA917598 DWW917598 EGS917598 EQO917598 FAK917598 FKG917598 FUC917598 GDY917598 GNU917598 GXQ917598 HHM917598 HRI917598 IBE917598 ILA917598 IUW917598 JES917598 JOO917598 JYK917598 KIG917598 KSC917598 LBY917598 LLU917598 LVQ917598 MFM917598 MPI917598 MZE917598 NJA917598 NSW917598 OCS917598 OMO917598 OWK917598 PGG917598 PQC917598 PZY917598 QJU917598 QTQ917598 RDM917598 RNI917598 RXE917598 SHA917598 SQW917598 TAS917598 TKO917598 TUK917598 UEG917598 UOC917598 UXY917598 VHU917598 VRQ917598 WBM917598 WLI917598 WVE917598 F983134 IS983134 SO983134 ACK983134 AMG983134 AWC983134 BFY983134 BPU983134 BZQ983134 CJM983134 CTI983134 DDE983134 DNA983134 DWW983134 EGS983134 EQO983134 FAK983134 FKG983134 FUC983134 GDY983134 GNU983134 GXQ983134 HHM983134 HRI983134 IBE983134 ILA983134 IUW983134 JES983134 JOO983134 JYK983134 KIG983134 KSC983134 LBY983134 LLU983134 LVQ983134 MFM983134 MPI983134 MZE983134 NJA983134 NSW983134 OCS983134 OMO983134 OWK983134 PGG983134 PQC983134 PZY983134 QJU983134 QTQ983134 RDM983134 RNI983134 RXE983134 SHA983134 SQW983134 TAS983134 TKO983134 TUK983134 UEG983134 UOC983134 UXY983134 VHU983134 VRQ983134 WBM983134 WLI983134 WVE983134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F65632 IS65632 SO65632 ACK65632 AMG65632 AWC65632 BFY65632 BPU65632 BZQ65632 CJM65632 CTI65632 DDE65632 DNA65632 DWW65632 EGS65632 EQO65632 FAK65632 FKG65632 FUC65632 GDY65632 GNU65632 GXQ65632 HHM65632 HRI65632 IBE65632 ILA65632 IUW65632 JES65632 JOO65632 JYK65632 KIG65632 KSC65632 LBY65632 LLU65632 LVQ65632 MFM65632 MPI65632 MZE65632 NJA65632 NSW65632 OCS65632 OMO65632 OWK65632 PGG65632 PQC65632 PZY65632 QJU65632 QTQ65632 RDM65632 RNI65632 RXE65632 SHA65632 SQW65632 TAS65632 TKO65632 TUK65632 UEG65632 UOC65632 UXY65632 VHU65632 VRQ65632 WBM65632 WLI65632 WVE65632 F131168 IS131168 SO131168 ACK131168 AMG131168 AWC131168 BFY131168 BPU131168 BZQ131168 CJM131168 CTI131168 DDE131168 DNA131168 DWW131168 EGS131168 EQO131168 FAK131168 FKG131168 FUC131168 GDY131168 GNU131168 GXQ131168 HHM131168 HRI131168 IBE131168 ILA131168 IUW131168 JES131168 JOO131168 JYK131168 KIG131168 KSC131168 LBY131168 LLU131168 LVQ131168 MFM131168 MPI131168 MZE131168 NJA131168 NSW131168 OCS131168 OMO131168 OWK131168 PGG131168 PQC131168 PZY131168 QJU131168 QTQ131168 RDM131168 RNI131168 RXE131168 SHA131168 SQW131168 TAS131168 TKO131168 TUK131168 UEG131168 UOC131168 UXY131168 VHU131168 VRQ131168 WBM131168 WLI131168 WVE131168 F196704 IS196704 SO196704 ACK196704 AMG196704 AWC196704 BFY196704 BPU196704 BZQ196704 CJM196704 CTI196704 DDE196704 DNA196704 DWW196704 EGS196704 EQO196704 FAK196704 FKG196704 FUC196704 GDY196704 GNU196704 GXQ196704 HHM196704 HRI196704 IBE196704 ILA196704 IUW196704 JES196704 JOO196704 JYK196704 KIG196704 KSC196704 LBY196704 LLU196704 LVQ196704 MFM196704 MPI196704 MZE196704 NJA196704 NSW196704 OCS196704 OMO196704 OWK196704 PGG196704 PQC196704 PZY196704 QJU196704 QTQ196704 RDM196704 RNI196704 RXE196704 SHA196704 SQW196704 TAS196704 TKO196704 TUK196704 UEG196704 UOC196704 UXY196704 VHU196704 VRQ196704 WBM196704 WLI196704 WVE196704 F262240 IS262240 SO262240 ACK262240 AMG262240 AWC262240 BFY262240 BPU262240 BZQ262240 CJM262240 CTI262240 DDE262240 DNA262240 DWW262240 EGS262240 EQO262240 FAK262240 FKG262240 FUC262240 GDY262240 GNU262240 GXQ262240 HHM262240 HRI262240 IBE262240 ILA262240 IUW262240 JES262240 JOO262240 JYK262240 KIG262240 KSC262240 LBY262240 LLU262240 LVQ262240 MFM262240 MPI262240 MZE262240 NJA262240 NSW262240 OCS262240 OMO262240 OWK262240 PGG262240 PQC262240 PZY262240 QJU262240 QTQ262240 RDM262240 RNI262240 RXE262240 SHA262240 SQW262240 TAS262240 TKO262240 TUK262240 UEG262240 UOC262240 UXY262240 VHU262240 VRQ262240 WBM262240 WLI262240 WVE262240 F327776 IS327776 SO327776 ACK327776 AMG327776 AWC327776 BFY327776 BPU327776 BZQ327776 CJM327776 CTI327776 DDE327776 DNA327776 DWW327776 EGS327776 EQO327776 FAK327776 FKG327776 FUC327776 GDY327776 GNU327776 GXQ327776 HHM327776 HRI327776 IBE327776 ILA327776 IUW327776 JES327776 JOO327776 JYK327776 KIG327776 KSC327776 LBY327776 LLU327776 LVQ327776 MFM327776 MPI327776 MZE327776 NJA327776 NSW327776 OCS327776 OMO327776 OWK327776 PGG327776 PQC327776 PZY327776 QJU327776 QTQ327776 RDM327776 RNI327776 RXE327776 SHA327776 SQW327776 TAS327776 TKO327776 TUK327776 UEG327776 UOC327776 UXY327776 VHU327776 VRQ327776 WBM327776 WLI327776 WVE327776 F393312 IS393312 SO393312 ACK393312 AMG393312 AWC393312 BFY393312 BPU393312 BZQ393312 CJM393312 CTI393312 DDE393312 DNA393312 DWW393312 EGS393312 EQO393312 FAK393312 FKG393312 FUC393312 GDY393312 GNU393312 GXQ393312 HHM393312 HRI393312 IBE393312 ILA393312 IUW393312 JES393312 JOO393312 JYK393312 KIG393312 KSC393312 LBY393312 LLU393312 LVQ393312 MFM393312 MPI393312 MZE393312 NJA393312 NSW393312 OCS393312 OMO393312 OWK393312 PGG393312 PQC393312 PZY393312 QJU393312 QTQ393312 RDM393312 RNI393312 RXE393312 SHA393312 SQW393312 TAS393312 TKO393312 TUK393312 UEG393312 UOC393312 UXY393312 VHU393312 VRQ393312 WBM393312 WLI393312 WVE393312 F458848 IS458848 SO458848 ACK458848 AMG458848 AWC458848 BFY458848 BPU458848 BZQ458848 CJM458848 CTI458848 DDE458848 DNA458848 DWW458848 EGS458848 EQO458848 FAK458848 FKG458848 FUC458848 GDY458848 GNU458848 GXQ458848 HHM458848 HRI458848 IBE458848 ILA458848 IUW458848 JES458848 JOO458848 JYK458848 KIG458848 KSC458848 LBY458848 LLU458848 LVQ458848 MFM458848 MPI458848 MZE458848 NJA458848 NSW458848 OCS458848 OMO458848 OWK458848 PGG458848 PQC458848 PZY458848 QJU458848 QTQ458848 RDM458848 RNI458848 RXE458848 SHA458848 SQW458848 TAS458848 TKO458848 TUK458848 UEG458848 UOC458848 UXY458848 VHU458848 VRQ458848 WBM458848 WLI458848 WVE458848 F524384 IS524384 SO524384 ACK524384 AMG524384 AWC524384 BFY524384 BPU524384 BZQ524384 CJM524384 CTI524384 DDE524384 DNA524384 DWW524384 EGS524384 EQO524384 FAK524384 FKG524384 FUC524384 GDY524384 GNU524384 GXQ524384 HHM524384 HRI524384 IBE524384 ILA524384 IUW524384 JES524384 JOO524384 JYK524384 KIG524384 KSC524384 LBY524384 LLU524384 LVQ524384 MFM524384 MPI524384 MZE524384 NJA524384 NSW524384 OCS524384 OMO524384 OWK524384 PGG524384 PQC524384 PZY524384 QJU524384 QTQ524384 RDM524384 RNI524384 RXE524384 SHA524384 SQW524384 TAS524384 TKO524384 TUK524384 UEG524384 UOC524384 UXY524384 VHU524384 VRQ524384 WBM524384 WLI524384 WVE524384 F589920 IS589920 SO589920 ACK589920 AMG589920 AWC589920 BFY589920 BPU589920 BZQ589920 CJM589920 CTI589920 DDE589920 DNA589920 DWW589920 EGS589920 EQO589920 FAK589920 FKG589920 FUC589920 GDY589920 GNU589920 GXQ589920 HHM589920 HRI589920 IBE589920 ILA589920 IUW589920 JES589920 JOO589920 JYK589920 KIG589920 KSC589920 LBY589920 LLU589920 LVQ589920 MFM589920 MPI589920 MZE589920 NJA589920 NSW589920 OCS589920 OMO589920 OWK589920 PGG589920 PQC589920 PZY589920 QJU589920 QTQ589920 RDM589920 RNI589920 RXE589920 SHA589920 SQW589920 TAS589920 TKO589920 TUK589920 UEG589920 UOC589920 UXY589920 VHU589920 VRQ589920 WBM589920 WLI589920 WVE589920 F655456 IS655456 SO655456 ACK655456 AMG655456 AWC655456 BFY655456 BPU655456 BZQ655456 CJM655456 CTI655456 DDE655456 DNA655456 DWW655456 EGS655456 EQO655456 FAK655456 FKG655456 FUC655456 GDY655456 GNU655456 GXQ655456 HHM655456 HRI655456 IBE655456 ILA655456 IUW655456 JES655456 JOO655456 JYK655456 KIG655456 KSC655456 LBY655456 LLU655456 LVQ655456 MFM655456 MPI655456 MZE655456 NJA655456 NSW655456 OCS655456 OMO655456 OWK655456 PGG655456 PQC655456 PZY655456 QJU655456 QTQ655456 RDM655456 RNI655456 RXE655456 SHA655456 SQW655456 TAS655456 TKO655456 TUK655456 UEG655456 UOC655456 UXY655456 VHU655456 VRQ655456 WBM655456 WLI655456 WVE655456 F720992 IS720992 SO720992 ACK720992 AMG720992 AWC720992 BFY720992 BPU720992 BZQ720992 CJM720992 CTI720992 DDE720992 DNA720992 DWW720992 EGS720992 EQO720992 FAK720992 FKG720992 FUC720992 GDY720992 GNU720992 GXQ720992 HHM720992 HRI720992 IBE720992 ILA720992 IUW720992 JES720992 JOO720992 JYK720992 KIG720992 KSC720992 LBY720992 LLU720992 LVQ720992 MFM720992 MPI720992 MZE720992 NJA720992 NSW720992 OCS720992 OMO720992 OWK720992 PGG720992 PQC720992 PZY720992 QJU720992 QTQ720992 RDM720992 RNI720992 RXE720992 SHA720992 SQW720992 TAS720992 TKO720992 TUK720992 UEG720992 UOC720992 UXY720992 VHU720992 VRQ720992 WBM720992 WLI720992 WVE720992 F786528 IS786528 SO786528 ACK786528 AMG786528 AWC786528 BFY786528 BPU786528 BZQ786528 CJM786528 CTI786528 DDE786528 DNA786528 DWW786528 EGS786528 EQO786528 FAK786528 FKG786528 FUC786528 GDY786528 GNU786528 GXQ786528 HHM786528 HRI786528 IBE786528 ILA786528 IUW786528 JES786528 JOO786528 JYK786528 KIG786528 KSC786528 LBY786528 LLU786528 LVQ786528 MFM786528 MPI786528 MZE786528 NJA786528 NSW786528 OCS786528 OMO786528 OWK786528 PGG786528 PQC786528 PZY786528 QJU786528 QTQ786528 RDM786528 RNI786528 RXE786528 SHA786528 SQW786528 TAS786528 TKO786528 TUK786528 UEG786528 UOC786528 UXY786528 VHU786528 VRQ786528 WBM786528 WLI786528 WVE786528 F852064 IS852064 SO852064 ACK852064 AMG852064 AWC852064 BFY852064 BPU852064 BZQ852064 CJM852064 CTI852064 DDE852064 DNA852064 DWW852064 EGS852064 EQO852064 FAK852064 FKG852064 FUC852064 GDY852064 GNU852064 GXQ852064 HHM852064 HRI852064 IBE852064 ILA852064 IUW852064 JES852064 JOO852064 JYK852064 KIG852064 KSC852064 LBY852064 LLU852064 LVQ852064 MFM852064 MPI852064 MZE852064 NJA852064 NSW852064 OCS852064 OMO852064 OWK852064 PGG852064 PQC852064 PZY852064 QJU852064 QTQ852064 RDM852064 RNI852064 RXE852064 SHA852064 SQW852064 TAS852064 TKO852064 TUK852064 UEG852064 UOC852064 UXY852064 VHU852064 VRQ852064 WBM852064 WLI852064 WVE852064 F917600 IS917600 SO917600 ACK917600 AMG917600 AWC917600 BFY917600 BPU917600 BZQ917600 CJM917600 CTI917600 DDE917600 DNA917600 DWW917600 EGS917600 EQO917600 FAK917600 FKG917600 FUC917600 GDY917600 GNU917600 GXQ917600 HHM917600 HRI917600 IBE917600 ILA917600 IUW917600 JES917600 JOO917600 JYK917600 KIG917600 KSC917600 LBY917600 LLU917600 LVQ917600 MFM917600 MPI917600 MZE917600 NJA917600 NSW917600 OCS917600 OMO917600 OWK917600 PGG917600 PQC917600 PZY917600 QJU917600 QTQ917600 RDM917600 RNI917600 RXE917600 SHA917600 SQW917600 TAS917600 TKO917600 TUK917600 UEG917600 UOC917600 UXY917600 VHU917600 VRQ917600 WBM917600 WLI917600 WVE917600 F983136 IS983136 SO983136 ACK983136 AMG983136 AWC983136 BFY983136 BPU983136 BZQ983136 CJM983136 CTI983136 DDE983136 DNA983136 DWW983136 EGS983136 EQO983136 FAK983136 FKG983136 FUC983136 GDY983136 GNU983136 GXQ983136 HHM983136 HRI983136 IBE983136 ILA983136 IUW983136 JES983136 JOO983136 JYK983136 KIG983136 KSC983136 LBY983136 LLU983136 LVQ983136 MFM983136 MPI983136 MZE983136 NJA983136 NSW983136 OCS983136 OMO983136 OWK983136 PGG983136 PQC983136 PZY983136 QJU983136 QTQ983136 RDM983136 RNI983136 RXE983136 SHA983136 SQW983136 TAS983136 TKO983136 TUK983136 UEG983136 UOC983136 UXY983136 VHU983136 VRQ983136 WBM983136 WLI983136 WVE983136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F65592 IS65592 SO65592 ACK65592 AMG65592 AWC65592 BFY65592 BPU65592 BZQ65592 CJM65592 CTI65592 DDE65592 DNA65592 DWW65592 EGS65592 EQO65592 FAK65592 FKG65592 FUC65592 GDY65592 GNU65592 GXQ65592 HHM65592 HRI65592 IBE65592 ILA65592 IUW65592 JES65592 JOO65592 JYK65592 KIG65592 KSC65592 LBY65592 LLU65592 LVQ65592 MFM65592 MPI65592 MZE65592 NJA65592 NSW65592 OCS65592 OMO65592 OWK65592 PGG65592 PQC65592 PZY65592 QJU65592 QTQ65592 RDM65592 RNI65592 RXE65592 SHA65592 SQW65592 TAS65592 TKO65592 TUK65592 UEG65592 UOC65592 UXY65592 VHU65592 VRQ65592 WBM65592 WLI65592 WVE65592 F131128 IS131128 SO131128 ACK131128 AMG131128 AWC131128 BFY131128 BPU131128 BZQ131128 CJM131128 CTI131128 DDE131128 DNA131128 DWW131128 EGS131128 EQO131128 FAK131128 FKG131128 FUC131128 GDY131128 GNU131128 GXQ131128 HHM131128 HRI131128 IBE131128 ILA131128 IUW131128 JES131128 JOO131128 JYK131128 KIG131128 KSC131128 LBY131128 LLU131128 LVQ131128 MFM131128 MPI131128 MZE131128 NJA131128 NSW131128 OCS131128 OMO131128 OWK131128 PGG131128 PQC131128 PZY131128 QJU131128 QTQ131128 RDM131128 RNI131128 RXE131128 SHA131128 SQW131128 TAS131128 TKO131128 TUK131128 UEG131128 UOC131128 UXY131128 VHU131128 VRQ131128 WBM131128 WLI131128 WVE131128 F196664 IS196664 SO196664 ACK196664 AMG196664 AWC196664 BFY196664 BPU196664 BZQ196664 CJM196664 CTI196664 DDE196664 DNA196664 DWW196664 EGS196664 EQO196664 FAK196664 FKG196664 FUC196664 GDY196664 GNU196664 GXQ196664 HHM196664 HRI196664 IBE196664 ILA196664 IUW196664 JES196664 JOO196664 JYK196664 KIG196664 KSC196664 LBY196664 LLU196664 LVQ196664 MFM196664 MPI196664 MZE196664 NJA196664 NSW196664 OCS196664 OMO196664 OWK196664 PGG196664 PQC196664 PZY196664 QJU196664 QTQ196664 RDM196664 RNI196664 RXE196664 SHA196664 SQW196664 TAS196664 TKO196664 TUK196664 UEG196664 UOC196664 UXY196664 VHU196664 VRQ196664 WBM196664 WLI196664 WVE196664 F262200 IS262200 SO262200 ACK262200 AMG262200 AWC262200 BFY262200 BPU262200 BZQ262200 CJM262200 CTI262200 DDE262200 DNA262200 DWW262200 EGS262200 EQO262200 FAK262200 FKG262200 FUC262200 GDY262200 GNU262200 GXQ262200 HHM262200 HRI262200 IBE262200 ILA262200 IUW262200 JES262200 JOO262200 JYK262200 KIG262200 KSC262200 LBY262200 LLU262200 LVQ262200 MFM262200 MPI262200 MZE262200 NJA262200 NSW262200 OCS262200 OMO262200 OWK262200 PGG262200 PQC262200 PZY262200 QJU262200 QTQ262200 RDM262200 RNI262200 RXE262200 SHA262200 SQW262200 TAS262200 TKO262200 TUK262200 UEG262200 UOC262200 UXY262200 VHU262200 VRQ262200 WBM262200 WLI262200 WVE262200 F327736 IS327736 SO327736 ACK327736 AMG327736 AWC327736 BFY327736 BPU327736 BZQ327736 CJM327736 CTI327736 DDE327736 DNA327736 DWW327736 EGS327736 EQO327736 FAK327736 FKG327736 FUC327736 GDY327736 GNU327736 GXQ327736 HHM327736 HRI327736 IBE327736 ILA327736 IUW327736 JES327736 JOO327736 JYK327736 KIG327736 KSC327736 LBY327736 LLU327736 LVQ327736 MFM327736 MPI327736 MZE327736 NJA327736 NSW327736 OCS327736 OMO327736 OWK327736 PGG327736 PQC327736 PZY327736 QJU327736 QTQ327736 RDM327736 RNI327736 RXE327736 SHA327736 SQW327736 TAS327736 TKO327736 TUK327736 UEG327736 UOC327736 UXY327736 VHU327736 VRQ327736 WBM327736 WLI327736 WVE327736 F393272 IS393272 SO393272 ACK393272 AMG393272 AWC393272 BFY393272 BPU393272 BZQ393272 CJM393272 CTI393272 DDE393272 DNA393272 DWW393272 EGS393272 EQO393272 FAK393272 FKG393272 FUC393272 GDY393272 GNU393272 GXQ393272 HHM393272 HRI393272 IBE393272 ILA393272 IUW393272 JES393272 JOO393272 JYK393272 KIG393272 KSC393272 LBY393272 LLU393272 LVQ393272 MFM393272 MPI393272 MZE393272 NJA393272 NSW393272 OCS393272 OMO393272 OWK393272 PGG393272 PQC393272 PZY393272 QJU393272 QTQ393272 RDM393272 RNI393272 RXE393272 SHA393272 SQW393272 TAS393272 TKO393272 TUK393272 UEG393272 UOC393272 UXY393272 VHU393272 VRQ393272 WBM393272 WLI393272 WVE393272 F458808 IS458808 SO458808 ACK458808 AMG458808 AWC458808 BFY458808 BPU458808 BZQ458808 CJM458808 CTI458808 DDE458808 DNA458808 DWW458808 EGS458808 EQO458808 FAK458808 FKG458808 FUC458808 GDY458808 GNU458808 GXQ458808 HHM458808 HRI458808 IBE458808 ILA458808 IUW458808 JES458808 JOO458808 JYK458808 KIG458808 KSC458808 LBY458808 LLU458808 LVQ458808 MFM458808 MPI458808 MZE458808 NJA458808 NSW458808 OCS458808 OMO458808 OWK458808 PGG458808 PQC458808 PZY458808 QJU458808 QTQ458808 RDM458808 RNI458808 RXE458808 SHA458808 SQW458808 TAS458808 TKO458808 TUK458808 UEG458808 UOC458808 UXY458808 VHU458808 VRQ458808 WBM458808 WLI458808 WVE458808 F524344 IS524344 SO524344 ACK524344 AMG524344 AWC524344 BFY524344 BPU524344 BZQ524344 CJM524344 CTI524344 DDE524344 DNA524344 DWW524344 EGS524344 EQO524344 FAK524344 FKG524344 FUC524344 GDY524344 GNU524344 GXQ524344 HHM524344 HRI524344 IBE524344 ILA524344 IUW524344 JES524344 JOO524344 JYK524344 KIG524344 KSC524344 LBY524344 LLU524344 LVQ524344 MFM524344 MPI524344 MZE524344 NJA524344 NSW524344 OCS524344 OMO524344 OWK524344 PGG524344 PQC524344 PZY524344 QJU524344 QTQ524344 RDM524344 RNI524344 RXE524344 SHA524344 SQW524344 TAS524344 TKO524344 TUK524344 UEG524344 UOC524344 UXY524344 VHU524344 VRQ524344 WBM524344 WLI524344 WVE524344 F589880 IS589880 SO589880 ACK589880 AMG589880 AWC589880 BFY589880 BPU589880 BZQ589880 CJM589880 CTI589880 DDE589880 DNA589880 DWW589880 EGS589880 EQO589880 FAK589880 FKG589880 FUC589880 GDY589880 GNU589880 GXQ589880 HHM589880 HRI589880 IBE589880 ILA589880 IUW589880 JES589880 JOO589880 JYK589880 KIG589880 KSC589880 LBY589880 LLU589880 LVQ589880 MFM589880 MPI589880 MZE589880 NJA589880 NSW589880 OCS589880 OMO589880 OWK589880 PGG589880 PQC589880 PZY589880 QJU589880 QTQ589880 RDM589880 RNI589880 RXE589880 SHA589880 SQW589880 TAS589880 TKO589880 TUK589880 UEG589880 UOC589880 UXY589880 VHU589880 VRQ589880 WBM589880 WLI589880 WVE589880 F655416 IS655416 SO655416 ACK655416 AMG655416 AWC655416 BFY655416 BPU655416 BZQ655416 CJM655416 CTI655416 DDE655416 DNA655416 DWW655416 EGS655416 EQO655416 FAK655416 FKG655416 FUC655416 GDY655416 GNU655416 GXQ655416 HHM655416 HRI655416 IBE655416 ILA655416 IUW655416 JES655416 JOO655416 JYK655416 KIG655416 KSC655416 LBY655416 LLU655416 LVQ655416 MFM655416 MPI655416 MZE655416 NJA655416 NSW655416 OCS655416 OMO655416 OWK655416 PGG655416 PQC655416 PZY655416 QJU655416 QTQ655416 RDM655416 RNI655416 RXE655416 SHA655416 SQW655416 TAS655416 TKO655416 TUK655416 UEG655416 UOC655416 UXY655416 VHU655416 VRQ655416 WBM655416 WLI655416 WVE655416 F720952 IS720952 SO720952 ACK720952 AMG720952 AWC720952 BFY720952 BPU720952 BZQ720952 CJM720952 CTI720952 DDE720952 DNA720952 DWW720952 EGS720952 EQO720952 FAK720952 FKG720952 FUC720952 GDY720952 GNU720952 GXQ720952 HHM720952 HRI720952 IBE720952 ILA720952 IUW720952 JES720952 JOO720952 JYK720952 KIG720952 KSC720952 LBY720952 LLU720952 LVQ720952 MFM720952 MPI720952 MZE720952 NJA720952 NSW720952 OCS720952 OMO720952 OWK720952 PGG720952 PQC720952 PZY720952 QJU720952 QTQ720952 RDM720952 RNI720952 RXE720952 SHA720952 SQW720952 TAS720952 TKO720952 TUK720952 UEG720952 UOC720952 UXY720952 VHU720952 VRQ720952 WBM720952 WLI720952 WVE720952 F786488 IS786488 SO786488 ACK786488 AMG786488 AWC786488 BFY786488 BPU786488 BZQ786488 CJM786488 CTI786488 DDE786488 DNA786488 DWW786488 EGS786488 EQO786488 FAK786488 FKG786488 FUC786488 GDY786488 GNU786488 GXQ786488 HHM786488 HRI786488 IBE786488 ILA786488 IUW786488 JES786488 JOO786488 JYK786488 KIG786488 KSC786488 LBY786488 LLU786488 LVQ786488 MFM786488 MPI786488 MZE786488 NJA786488 NSW786488 OCS786488 OMO786488 OWK786488 PGG786488 PQC786488 PZY786488 QJU786488 QTQ786488 RDM786488 RNI786488 RXE786488 SHA786488 SQW786488 TAS786488 TKO786488 TUK786488 UEG786488 UOC786488 UXY786488 VHU786488 VRQ786488 WBM786488 WLI786488 WVE786488 F852024 IS852024 SO852024 ACK852024 AMG852024 AWC852024 BFY852024 BPU852024 BZQ852024 CJM852024 CTI852024 DDE852024 DNA852024 DWW852024 EGS852024 EQO852024 FAK852024 FKG852024 FUC852024 GDY852024 GNU852024 GXQ852024 HHM852024 HRI852024 IBE852024 ILA852024 IUW852024 JES852024 JOO852024 JYK852024 KIG852024 KSC852024 LBY852024 LLU852024 LVQ852024 MFM852024 MPI852024 MZE852024 NJA852024 NSW852024 OCS852024 OMO852024 OWK852024 PGG852024 PQC852024 PZY852024 QJU852024 QTQ852024 RDM852024 RNI852024 RXE852024 SHA852024 SQW852024 TAS852024 TKO852024 TUK852024 UEG852024 UOC852024 UXY852024 VHU852024 VRQ852024 WBM852024 WLI852024 WVE852024 F917560 IS917560 SO917560 ACK917560 AMG917560 AWC917560 BFY917560 BPU917560 BZQ917560 CJM917560 CTI917560 DDE917560 DNA917560 DWW917560 EGS917560 EQO917560 FAK917560 FKG917560 FUC917560 GDY917560 GNU917560 GXQ917560 HHM917560 HRI917560 IBE917560 ILA917560 IUW917560 JES917560 JOO917560 JYK917560 KIG917560 KSC917560 LBY917560 LLU917560 LVQ917560 MFM917560 MPI917560 MZE917560 NJA917560 NSW917560 OCS917560 OMO917560 OWK917560 PGG917560 PQC917560 PZY917560 QJU917560 QTQ917560 RDM917560 RNI917560 RXE917560 SHA917560 SQW917560 TAS917560 TKO917560 TUK917560 UEG917560 UOC917560 UXY917560 VHU917560 VRQ917560 WBM917560 WLI917560 WVE917560 F983096 IS983096 SO983096 ACK983096 AMG983096 AWC983096 BFY983096 BPU983096 BZQ983096 CJM983096 CTI983096 DDE983096 DNA983096 DWW983096 EGS983096 EQO983096 FAK983096 FKG983096 FUC983096 GDY983096 GNU983096 GXQ983096 HHM983096 HRI983096 IBE983096 ILA983096 IUW983096 JES983096 JOO983096 JYK983096 KIG983096 KSC983096 LBY983096 LLU983096 LVQ983096 MFM983096 MPI983096 MZE983096 NJA983096 NSW983096 OCS983096 OMO983096 OWK983096 PGG983096 PQC983096 PZY983096 QJU983096 QTQ983096 RDM983096 RNI983096 RXE983096 SHA983096 SQW983096 TAS983096 TKO983096 TUK983096 UEG983096 UOC983096 UXY983096 VHU983096 VRQ983096 WBM983096 WLI983096 WVE983096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F65594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F131130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F196666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F262202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F327738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F393274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F458810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F524346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F589882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F655418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F720954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F786490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F852026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F917562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F983098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F65598 IS65598 SO65598 ACK65598 AMG65598 AWC65598 BFY65598 BPU65598 BZQ65598 CJM65598 CTI65598 DDE65598 DNA65598 DWW65598 EGS65598 EQO65598 FAK65598 FKG65598 FUC65598 GDY65598 GNU65598 GXQ65598 HHM65598 HRI65598 IBE65598 ILA65598 IUW65598 JES65598 JOO65598 JYK65598 KIG65598 KSC65598 LBY65598 LLU65598 LVQ65598 MFM65598 MPI65598 MZE65598 NJA65598 NSW65598 OCS65598 OMO65598 OWK65598 PGG65598 PQC65598 PZY65598 QJU65598 QTQ65598 RDM65598 RNI65598 RXE65598 SHA65598 SQW65598 TAS65598 TKO65598 TUK65598 UEG65598 UOC65598 UXY65598 VHU65598 VRQ65598 WBM65598 WLI65598 WVE65598 F131134 IS131134 SO131134 ACK131134 AMG131134 AWC131134 BFY131134 BPU131134 BZQ131134 CJM131134 CTI131134 DDE131134 DNA131134 DWW131134 EGS131134 EQO131134 FAK131134 FKG131134 FUC131134 GDY131134 GNU131134 GXQ131134 HHM131134 HRI131134 IBE131134 ILA131134 IUW131134 JES131134 JOO131134 JYK131134 KIG131134 KSC131134 LBY131134 LLU131134 LVQ131134 MFM131134 MPI131134 MZE131134 NJA131134 NSW131134 OCS131134 OMO131134 OWK131134 PGG131134 PQC131134 PZY131134 QJU131134 QTQ131134 RDM131134 RNI131134 RXE131134 SHA131134 SQW131134 TAS131134 TKO131134 TUK131134 UEG131134 UOC131134 UXY131134 VHU131134 VRQ131134 WBM131134 WLI131134 WVE131134 F196670 IS196670 SO196670 ACK196670 AMG196670 AWC196670 BFY196670 BPU196670 BZQ196670 CJM196670 CTI196670 DDE196670 DNA196670 DWW196670 EGS196670 EQO196670 FAK196670 FKG196670 FUC196670 GDY196670 GNU196670 GXQ196670 HHM196670 HRI196670 IBE196670 ILA196670 IUW196670 JES196670 JOO196670 JYK196670 KIG196670 KSC196670 LBY196670 LLU196670 LVQ196670 MFM196670 MPI196670 MZE196670 NJA196670 NSW196670 OCS196670 OMO196670 OWK196670 PGG196670 PQC196670 PZY196670 QJU196670 QTQ196670 RDM196670 RNI196670 RXE196670 SHA196670 SQW196670 TAS196670 TKO196670 TUK196670 UEG196670 UOC196670 UXY196670 VHU196670 VRQ196670 WBM196670 WLI196670 WVE196670 F262206 IS262206 SO262206 ACK262206 AMG262206 AWC262206 BFY262206 BPU262206 BZQ262206 CJM262206 CTI262206 DDE262206 DNA262206 DWW262206 EGS262206 EQO262206 FAK262206 FKG262206 FUC262206 GDY262206 GNU262206 GXQ262206 HHM262206 HRI262206 IBE262206 ILA262206 IUW262206 JES262206 JOO262206 JYK262206 KIG262206 KSC262206 LBY262206 LLU262206 LVQ262206 MFM262206 MPI262206 MZE262206 NJA262206 NSW262206 OCS262206 OMO262206 OWK262206 PGG262206 PQC262206 PZY262206 QJU262206 QTQ262206 RDM262206 RNI262206 RXE262206 SHA262206 SQW262206 TAS262206 TKO262206 TUK262206 UEG262206 UOC262206 UXY262206 VHU262206 VRQ262206 WBM262206 WLI262206 WVE262206 F327742 IS327742 SO327742 ACK327742 AMG327742 AWC327742 BFY327742 BPU327742 BZQ327742 CJM327742 CTI327742 DDE327742 DNA327742 DWW327742 EGS327742 EQO327742 FAK327742 FKG327742 FUC327742 GDY327742 GNU327742 GXQ327742 HHM327742 HRI327742 IBE327742 ILA327742 IUW327742 JES327742 JOO327742 JYK327742 KIG327742 KSC327742 LBY327742 LLU327742 LVQ327742 MFM327742 MPI327742 MZE327742 NJA327742 NSW327742 OCS327742 OMO327742 OWK327742 PGG327742 PQC327742 PZY327742 QJU327742 QTQ327742 RDM327742 RNI327742 RXE327742 SHA327742 SQW327742 TAS327742 TKO327742 TUK327742 UEG327742 UOC327742 UXY327742 VHU327742 VRQ327742 WBM327742 WLI327742 WVE327742 F393278 IS393278 SO393278 ACK393278 AMG393278 AWC393278 BFY393278 BPU393278 BZQ393278 CJM393278 CTI393278 DDE393278 DNA393278 DWW393278 EGS393278 EQO393278 FAK393278 FKG393278 FUC393278 GDY393278 GNU393278 GXQ393278 HHM393278 HRI393278 IBE393278 ILA393278 IUW393278 JES393278 JOO393278 JYK393278 KIG393278 KSC393278 LBY393278 LLU393278 LVQ393278 MFM393278 MPI393278 MZE393278 NJA393278 NSW393278 OCS393278 OMO393278 OWK393278 PGG393278 PQC393278 PZY393278 QJU393278 QTQ393278 RDM393278 RNI393278 RXE393278 SHA393278 SQW393278 TAS393278 TKO393278 TUK393278 UEG393278 UOC393278 UXY393278 VHU393278 VRQ393278 WBM393278 WLI393278 WVE393278 F458814 IS458814 SO458814 ACK458814 AMG458814 AWC458814 BFY458814 BPU458814 BZQ458814 CJM458814 CTI458814 DDE458814 DNA458814 DWW458814 EGS458814 EQO458814 FAK458814 FKG458814 FUC458814 GDY458814 GNU458814 GXQ458814 HHM458814 HRI458814 IBE458814 ILA458814 IUW458814 JES458814 JOO458814 JYK458814 KIG458814 KSC458814 LBY458814 LLU458814 LVQ458814 MFM458814 MPI458814 MZE458814 NJA458814 NSW458814 OCS458814 OMO458814 OWK458814 PGG458814 PQC458814 PZY458814 QJU458814 QTQ458814 RDM458814 RNI458814 RXE458814 SHA458814 SQW458814 TAS458814 TKO458814 TUK458814 UEG458814 UOC458814 UXY458814 VHU458814 VRQ458814 WBM458814 WLI458814 WVE458814 F524350 IS524350 SO524350 ACK524350 AMG524350 AWC524350 BFY524350 BPU524350 BZQ524350 CJM524350 CTI524350 DDE524350 DNA524350 DWW524350 EGS524350 EQO524350 FAK524350 FKG524350 FUC524350 GDY524350 GNU524350 GXQ524350 HHM524350 HRI524350 IBE524350 ILA524350 IUW524350 JES524350 JOO524350 JYK524350 KIG524350 KSC524350 LBY524350 LLU524350 LVQ524350 MFM524350 MPI524350 MZE524350 NJA524350 NSW524350 OCS524350 OMO524350 OWK524350 PGG524350 PQC524350 PZY524350 QJU524350 QTQ524350 RDM524350 RNI524350 RXE524350 SHA524350 SQW524350 TAS524350 TKO524350 TUK524350 UEG524350 UOC524350 UXY524350 VHU524350 VRQ524350 WBM524350 WLI524350 WVE524350 F589886 IS589886 SO589886 ACK589886 AMG589886 AWC589886 BFY589886 BPU589886 BZQ589886 CJM589886 CTI589886 DDE589886 DNA589886 DWW589886 EGS589886 EQO589886 FAK589886 FKG589886 FUC589886 GDY589886 GNU589886 GXQ589886 HHM589886 HRI589886 IBE589886 ILA589886 IUW589886 JES589886 JOO589886 JYK589886 KIG589886 KSC589886 LBY589886 LLU589886 LVQ589886 MFM589886 MPI589886 MZE589886 NJA589886 NSW589886 OCS589886 OMO589886 OWK589886 PGG589886 PQC589886 PZY589886 QJU589886 QTQ589886 RDM589886 RNI589886 RXE589886 SHA589886 SQW589886 TAS589886 TKO589886 TUK589886 UEG589886 UOC589886 UXY589886 VHU589886 VRQ589886 WBM589886 WLI589886 WVE589886 F655422 IS655422 SO655422 ACK655422 AMG655422 AWC655422 BFY655422 BPU655422 BZQ655422 CJM655422 CTI655422 DDE655422 DNA655422 DWW655422 EGS655422 EQO655422 FAK655422 FKG655422 FUC655422 GDY655422 GNU655422 GXQ655422 HHM655422 HRI655422 IBE655422 ILA655422 IUW655422 JES655422 JOO655422 JYK655422 KIG655422 KSC655422 LBY655422 LLU655422 LVQ655422 MFM655422 MPI655422 MZE655422 NJA655422 NSW655422 OCS655422 OMO655422 OWK655422 PGG655422 PQC655422 PZY655422 QJU655422 QTQ655422 RDM655422 RNI655422 RXE655422 SHA655422 SQW655422 TAS655422 TKO655422 TUK655422 UEG655422 UOC655422 UXY655422 VHU655422 VRQ655422 WBM655422 WLI655422 WVE655422 F720958 IS720958 SO720958 ACK720958 AMG720958 AWC720958 BFY720958 BPU720958 BZQ720958 CJM720958 CTI720958 DDE720958 DNA720958 DWW720958 EGS720958 EQO720958 FAK720958 FKG720958 FUC720958 GDY720958 GNU720958 GXQ720958 HHM720958 HRI720958 IBE720958 ILA720958 IUW720958 JES720958 JOO720958 JYK720958 KIG720958 KSC720958 LBY720958 LLU720958 LVQ720958 MFM720958 MPI720958 MZE720958 NJA720958 NSW720958 OCS720958 OMO720958 OWK720958 PGG720958 PQC720958 PZY720958 QJU720958 QTQ720958 RDM720958 RNI720958 RXE720958 SHA720958 SQW720958 TAS720958 TKO720958 TUK720958 UEG720958 UOC720958 UXY720958 VHU720958 VRQ720958 WBM720958 WLI720958 WVE720958 F786494 IS786494 SO786494 ACK786494 AMG786494 AWC786494 BFY786494 BPU786494 BZQ786494 CJM786494 CTI786494 DDE786494 DNA786494 DWW786494 EGS786494 EQO786494 FAK786494 FKG786494 FUC786494 GDY786494 GNU786494 GXQ786494 HHM786494 HRI786494 IBE786494 ILA786494 IUW786494 JES786494 JOO786494 JYK786494 KIG786494 KSC786494 LBY786494 LLU786494 LVQ786494 MFM786494 MPI786494 MZE786494 NJA786494 NSW786494 OCS786494 OMO786494 OWK786494 PGG786494 PQC786494 PZY786494 QJU786494 QTQ786494 RDM786494 RNI786494 RXE786494 SHA786494 SQW786494 TAS786494 TKO786494 TUK786494 UEG786494 UOC786494 UXY786494 VHU786494 VRQ786494 WBM786494 WLI786494 WVE786494 F852030 IS852030 SO852030 ACK852030 AMG852030 AWC852030 BFY852030 BPU852030 BZQ852030 CJM852030 CTI852030 DDE852030 DNA852030 DWW852030 EGS852030 EQO852030 FAK852030 FKG852030 FUC852030 GDY852030 GNU852030 GXQ852030 HHM852030 HRI852030 IBE852030 ILA852030 IUW852030 JES852030 JOO852030 JYK852030 KIG852030 KSC852030 LBY852030 LLU852030 LVQ852030 MFM852030 MPI852030 MZE852030 NJA852030 NSW852030 OCS852030 OMO852030 OWK852030 PGG852030 PQC852030 PZY852030 QJU852030 QTQ852030 RDM852030 RNI852030 RXE852030 SHA852030 SQW852030 TAS852030 TKO852030 TUK852030 UEG852030 UOC852030 UXY852030 VHU852030 VRQ852030 WBM852030 WLI852030 WVE852030 F917566 IS917566 SO917566 ACK917566 AMG917566 AWC917566 BFY917566 BPU917566 BZQ917566 CJM917566 CTI917566 DDE917566 DNA917566 DWW917566 EGS917566 EQO917566 FAK917566 FKG917566 FUC917566 GDY917566 GNU917566 GXQ917566 HHM917566 HRI917566 IBE917566 ILA917566 IUW917566 JES917566 JOO917566 JYK917566 KIG917566 KSC917566 LBY917566 LLU917566 LVQ917566 MFM917566 MPI917566 MZE917566 NJA917566 NSW917566 OCS917566 OMO917566 OWK917566 PGG917566 PQC917566 PZY917566 QJU917566 QTQ917566 RDM917566 RNI917566 RXE917566 SHA917566 SQW917566 TAS917566 TKO917566 TUK917566 UEG917566 UOC917566 UXY917566 VHU917566 VRQ917566 WBM917566 WLI917566 WVE917566 F983102 IS983102 SO983102 ACK983102 AMG983102 AWC983102 BFY983102 BPU983102 BZQ983102 CJM983102 CTI983102 DDE983102 DNA983102 DWW983102 EGS983102 EQO983102 FAK983102 FKG983102 FUC983102 GDY983102 GNU983102 GXQ983102 HHM983102 HRI983102 IBE983102 ILA983102 IUW983102 JES983102 JOO983102 JYK983102 KIG983102 KSC983102 LBY983102 LLU983102 LVQ983102 MFM983102 MPI983102 MZE983102 NJA983102 NSW983102 OCS983102 OMO983102 OWK983102 PGG983102 PQC983102 PZY983102 QJU983102 QTQ983102 RDM983102 RNI983102 RXE983102 SHA983102 SQW983102 TAS983102 TKO983102 TUK983102 UEG983102 UOC983102 UXY983102 VHU983102 VRQ983102 WBM983102 WLI983102 WVE983102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F65600 IS65600 SO65600 ACK65600 AMG65600 AWC65600 BFY65600 BPU65600 BZQ65600 CJM65600 CTI65600 DDE65600 DNA65600 DWW65600 EGS65600 EQO65600 FAK65600 FKG65600 FUC65600 GDY65600 GNU65600 GXQ65600 HHM65600 HRI65600 IBE65600 ILA65600 IUW65600 JES65600 JOO65600 JYK65600 KIG65600 KSC65600 LBY65600 LLU65600 LVQ65600 MFM65600 MPI65600 MZE65600 NJA65600 NSW65600 OCS65600 OMO65600 OWK65600 PGG65600 PQC65600 PZY65600 QJU65600 QTQ65600 RDM65600 RNI65600 RXE65600 SHA65600 SQW65600 TAS65600 TKO65600 TUK65600 UEG65600 UOC65600 UXY65600 VHU65600 VRQ65600 WBM65600 WLI65600 WVE65600 F131136 IS131136 SO131136 ACK131136 AMG131136 AWC131136 BFY131136 BPU131136 BZQ131136 CJM131136 CTI131136 DDE131136 DNA131136 DWW131136 EGS131136 EQO131136 FAK131136 FKG131136 FUC131136 GDY131136 GNU131136 GXQ131136 HHM131136 HRI131136 IBE131136 ILA131136 IUW131136 JES131136 JOO131136 JYK131136 KIG131136 KSC131136 LBY131136 LLU131136 LVQ131136 MFM131136 MPI131136 MZE131136 NJA131136 NSW131136 OCS131136 OMO131136 OWK131136 PGG131136 PQC131136 PZY131136 QJU131136 QTQ131136 RDM131136 RNI131136 RXE131136 SHA131136 SQW131136 TAS131136 TKO131136 TUK131136 UEG131136 UOC131136 UXY131136 VHU131136 VRQ131136 WBM131136 WLI131136 WVE131136 F196672 IS196672 SO196672 ACK196672 AMG196672 AWC196672 BFY196672 BPU196672 BZQ196672 CJM196672 CTI196672 DDE196672 DNA196672 DWW196672 EGS196672 EQO196672 FAK196672 FKG196672 FUC196672 GDY196672 GNU196672 GXQ196672 HHM196672 HRI196672 IBE196672 ILA196672 IUW196672 JES196672 JOO196672 JYK196672 KIG196672 KSC196672 LBY196672 LLU196672 LVQ196672 MFM196672 MPI196672 MZE196672 NJA196672 NSW196672 OCS196672 OMO196672 OWK196672 PGG196672 PQC196672 PZY196672 QJU196672 QTQ196672 RDM196672 RNI196672 RXE196672 SHA196672 SQW196672 TAS196672 TKO196672 TUK196672 UEG196672 UOC196672 UXY196672 VHU196672 VRQ196672 WBM196672 WLI196672 WVE196672 F262208 IS262208 SO262208 ACK262208 AMG262208 AWC262208 BFY262208 BPU262208 BZQ262208 CJM262208 CTI262208 DDE262208 DNA262208 DWW262208 EGS262208 EQO262208 FAK262208 FKG262208 FUC262208 GDY262208 GNU262208 GXQ262208 HHM262208 HRI262208 IBE262208 ILA262208 IUW262208 JES262208 JOO262208 JYK262208 KIG262208 KSC262208 LBY262208 LLU262208 LVQ262208 MFM262208 MPI262208 MZE262208 NJA262208 NSW262208 OCS262208 OMO262208 OWK262208 PGG262208 PQC262208 PZY262208 QJU262208 QTQ262208 RDM262208 RNI262208 RXE262208 SHA262208 SQW262208 TAS262208 TKO262208 TUK262208 UEG262208 UOC262208 UXY262208 VHU262208 VRQ262208 WBM262208 WLI262208 WVE262208 F327744 IS327744 SO327744 ACK327744 AMG327744 AWC327744 BFY327744 BPU327744 BZQ327744 CJM327744 CTI327744 DDE327744 DNA327744 DWW327744 EGS327744 EQO327744 FAK327744 FKG327744 FUC327744 GDY327744 GNU327744 GXQ327744 HHM327744 HRI327744 IBE327744 ILA327744 IUW327744 JES327744 JOO327744 JYK327744 KIG327744 KSC327744 LBY327744 LLU327744 LVQ327744 MFM327744 MPI327744 MZE327744 NJA327744 NSW327744 OCS327744 OMO327744 OWK327744 PGG327744 PQC327744 PZY327744 QJU327744 QTQ327744 RDM327744 RNI327744 RXE327744 SHA327744 SQW327744 TAS327744 TKO327744 TUK327744 UEG327744 UOC327744 UXY327744 VHU327744 VRQ327744 WBM327744 WLI327744 WVE327744 F393280 IS393280 SO393280 ACK393280 AMG393280 AWC393280 BFY393280 BPU393280 BZQ393280 CJM393280 CTI393280 DDE393280 DNA393280 DWW393280 EGS393280 EQO393280 FAK393280 FKG393280 FUC393280 GDY393280 GNU393280 GXQ393280 HHM393280 HRI393280 IBE393280 ILA393280 IUW393280 JES393280 JOO393280 JYK393280 KIG393280 KSC393280 LBY393280 LLU393280 LVQ393280 MFM393280 MPI393280 MZE393280 NJA393280 NSW393280 OCS393280 OMO393280 OWK393280 PGG393280 PQC393280 PZY393280 QJU393280 QTQ393280 RDM393280 RNI393280 RXE393280 SHA393280 SQW393280 TAS393280 TKO393280 TUK393280 UEG393280 UOC393280 UXY393280 VHU393280 VRQ393280 WBM393280 WLI393280 WVE393280 F458816 IS458816 SO458816 ACK458816 AMG458816 AWC458816 BFY458816 BPU458816 BZQ458816 CJM458816 CTI458816 DDE458816 DNA458816 DWW458816 EGS458816 EQO458816 FAK458816 FKG458816 FUC458816 GDY458816 GNU458816 GXQ458816 HHM458816 HRI458816 IBE458816 ILA458816 IUW458816 JES458816 JOO458816 JYK458816 KIG458816 KSC458816 LBY458816 LLU458816 LVQ458816 MFM458816 MPI458816 MZE458816 NJA458816 NSW458816 OCS458816 OMO458816 OWK458816 PGG458816 PQC458816 PZY458816 QJU458816 QTQ458816 RDM458816 RNI458816 RXE458816 SHA458816 SQW458816 TAS458816 TKO458816 TUK458816 UEG458816 UOC458816 UXY458816 VHU458816 VRQ458816 WBM458816 WLI458816 WVE458816 F524352 IS524352 SO524352 ACK524352 AMG524352 AWC524352 BFY524352 BPU524352 BZQ524352 CJM524352 CTI524352 DDE524352 DNA524352 DWW524352 EGS524352 EQO524352 FAK524352 FKG524352 FUC524352 GDY524352 GNU524352 GXQ524352 HHM524352 HRI524352 IBE524352 ILA524352 IUW524352 JES524352 JOO524352 JYK524352 KIG524352 KSC524352 LBY524352 LLU524352 LVQ524352 MFM524352 MPI524352 MZE524352 NJA524352 NSW524352 OCS524352 OMO524352 OWK524352 PGG524352 PQC524352 PZY524352 QJU524352 QTQ524352 RDM524352 RNI524352 RXE524352 SHA524352 SQW524352 TAS524352 TKO524352 TUK524352 UEG524352 UOC524352 UXY524352 VHU524352 VRQ524352 WBM524352 WLI524352 WVE524352 F589888 IS589888 SO589888 ACK589888 AMG589888 AWC589888 BFY589888 BPU589888 BZQ589888 CJM589888 CTI589888 DDE589888 DNA589888 DWW589888 EGS589888 EQO589888 FAK589888 FKG589888 FUC589888 GDY589888 GNU589888 GXQ589888 HHM589888 HRI589888 IBE589888 ILA589888 IUW589888 JES589888 JOO589888 JYK589888 KIG589888 KSC589888 LBY589888 LLU589888 LVQ589888 MFM589888 MPI589888 MZE589888 NJA589888 NSW589888 OCS589888 OMO589888 OWK589888 PGG589888 PQC589888 PZY589888 QJU589888 QTQ589888 RDM589888 RNI589888 RXE589888 SHA589888 SQW589888 TAS589888 TKO589888 TUK589888 UEG589888 UOC589888 UXY589888 VHU589888 VRQ589888 WBM589888 WLI589888 WVE589888 F655424 IS655424 SO655424 ACK655424 AMG655424 AWC655424 BFY655424 BPU655424 BZQ655424 CJM655424 CTI655424 DDE655424 DNA655424 DWW655424 EGS655424 EQO655424 FAK655424 FKG655424 FUC655424 GDY655424 GNU655424 GXQ655424 HHM655424 HRI655424 IBE655424 ILA655424 IUW655424 JES655424 JOO655424 JYK655424 KIG655424 KSC655424 LBY655424 LLU655424 LVQ655424 MFM655424 MPI655424 MZE655424 NJA655424 NSW655424 OCS655424 OMO655424 OWK655424 PGG655424 PQC655424 PZY655424 QJU655424 QTQ655424 RDM655424 RNI655424 RXE655424 SHA655424 SQW655424 TAS655424 TKO655424 TUK655424 UEG655424 UOC655424 UXY655424 VHU655424 VRQ655424 WBM655424 WLI655424 WVE655424 F720960 IS720960 SO720960 ACK720960 AMG720960 AWC720960 BFY720960 BPU720960 BZQ720960 CJM720960 CTI720960 DDE720960 DNA720960 DWW720960 EGS720960 EQO720960 FAK720960 FKG720960 FUC720960 GDY720960 GNU720960 GXQ720960 HHM720960 HRI720960 IBE720960 ILA720960 IUW720960 JES720960 JOO720960 JYK720960 KIG720960 KSC720960 LBY720960 LLU720960 LVQ720960 MFM720960 MPI720960 MZE720960 NJA720960 NSW720960 OCS720960 OMO720960 OWK720960 PGG720960 PQC720960 PZY720960 QJU720960 QTQ720960 RDM720960 RNI720960 RXE720960 SHA720960 SQW720960 TAS720960 TKO720960 TUK720960 UEG720960 UOC720960 UXY720960 VHU720960 VRQ720960 WBM720960 WLI720960 WVE720960 F786496 IS786496 SO786496 ACK786496 AMG786496 AWC786496 BFY786496 BPU786496 BZQ786496 CJM786496 CTI786496 DDE786496 DNA786496 DWW786496 EGS786496 EQO786496 FAK786496 FKG786496 FUC786496 GDY786496 GNU786496 GXQ786496 HHM786496 HRI786496 IBE786496 ILA786496 IUW786496 JES786496 JOO786496 JYK786496 KIG786496 KSC786496 LBY786496 LLU786496 LVQ786496 MFM786496 MPI786496 MZE786496 NJA786496 NSW786496 OCS786496 OMO786496 OWK786496 PGG786496 PQC786496 PZY786496 QJU786496 QTQ786496 RDM786496 RNI786496 RXE786496 SHA786496 SQW786496 TAS786496 TKO786496 TUK786496 UEG786496 UOC786496 UXY786496 VHU786496 VRQ786496 WBM786496 WLI786496 WVE786496 F852032 IS852032 SO852032 ACK852032 AMG852032 AWC852032 BFY852032 BPU852032 BZQ852032 CJM852032 CTI852032 DDE852032 DNA852032 DWW852032 EGS852032 EQO852032 FAK852032 FKG852032 FUC852032 GDY852032 GNU852032 GXQ852032 HHM852032 HRI852032 IBE852032 ILA852032 IUW852032 JES852032 JOO852032 JYK852032 KIG852032 KSC852032 LBY852032 LLU852032 LVQ852032 MFM852032 MPI852032 MZE852032 NJA852032 NSW852032 OCS852032 OMO852032 OWK852032 PGG852032 PQC852032 PZY852032 QJU852032 QTQ852032 RDM852032 RNI852032 RXE852032 SHA852032 SQW852032 TAS852032 TKO852032 TUK852032 UEG852032 UOC852032 UXY852032 VHU852032 VRQ852032 WBM852032 WLI852032 WVE852032 F917568 IS917568 SO917568 ACK917568 AMG917568 AWC917568 BFY917568 BPU917568 BZQ917568 CJM917568 CTI917568 DDE917568 DNA917568 DWW917568 EGS917568 EQO917568 FAK917568 FKG917568 FUC917568 GDY917568 GNU917568 GXQ917568 HHM917568 HRI917568 IBE917568 ILA917568 IUW917568 JES917568 JOO917568 JYK917568 KIG917568 KSC917568 LBY917568 LLU917568 LVQ917568 MFM917568 MPI917568 MZE917568 NJA917568 NSW917568 OCS917568 OMO917568 OWK917568 PGG917568 PQC917568 PZY917568 QJU917568 QTQ917568 RDM917568 RNI917568 RXE917568 SHA917568 SQW917568 TAS917568 TKO917568 TUK917568 UEG917568 UOC917568 UXY917568 VHU917568 VRQ917568 WBM917568 WLI917568 WVE917568 F983104 IS983104 SO983104 ACK983104 AMG983104 AWC983104 BFY983104 BPU983104 BZQ983104 CJM983104 CTI983104 DDE983104 DNA983104 DWW983104 EGS983104 EQO983104 FAK983104 FKG983104 FUC983104 GDY983104 GNU983104 GXQ983104 HHM983104 HRI983104 IBE983104 ILA983104 IUW983104 JES983104 JOO983104 JYK983104 KIG983104 KSC983104 LBY983104 LLU983104 LVQ983104 MFM983104 MPI983104 MZE983104 NJA983104 NSW983104 OCS983104 OMO983104 OWK983104 PGG983104 PQC983104 PZY983104 QJU983104 QTQ983104 RDM983104 RNI983104 RXE983104 SHA983104 SQW983104 TAS983104 TKO983104 TUK983104 UEG983104 UOC983104 UXY983104 VHU983104 VRQ983104 WBM983104 WLI983104 WVE983104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F65602 IS65602 SO65602 ACK65602 AMG65602 AWC65602 BFY65602 BPU65602 BZQ65602 CJM65602 CTI65602 DDE65602 DNA65602 DWW65602 EGS65602 EQO65602 FAK65602 FKG65602 FUC65602 GDY65602 GNU65602 GXQ65602 HHM65602 HRI65602 IBE65602 ILA65602 IUW65602 JES65602 JOO65602 JYK65602 KIG65602 KSC65602 LBY65602 LLU65602 LVQ65602 MFM65602 MPI65602 MZE65602 NJA65602 NSW65602 OCS65602 OMO65602 OWK65602 PGG65602 PQC65602 PZY65602 QJU65602 QTQ65602 RDM65602 RNI65602 RXE65602 SHA65602 SQW65602 TAS65602 TKO65602 TUK65602 UEG65602 UOC65602 UXY65602 VHU65602 VRQ65602 WBM65602 WLI65602 WVE65602 F131138 IS131138 SO131138 ACK131138 AMG131138 AWC131138 BFY131138 BPU131138 BZQ131138 CJM131138 CTI131138 DDE131138 DNA131138 DWW131138 EGS131138 EQO131138 FAK131138 FKG131138 FUC131138 GDY131138 GNU131138 GXQ131138 HHM131138 HRI131138 IBE131138 ILA131138 IUW131138 JES131138 JOO131138 JYK131138 KIG131138 KSC131138 LBY131138 LLU131138 LVQ131138 MFM131138 MPI131138 MZE131138 NJA131138 NSW131138 OCS131138 OMO131138 OWK131138 PGG131138 PQC131138 PZY131138 QJU131138 QTQ131138 RDM131138 RNI131138 RXE131138 SHA131138 SQW131138 TAS131138 TKO131138 TUK131138 UEG131138 UOC131138 UXY131138 VHU131138 VRQ131138 WBM131138 WLI131138 WVE131138 F196674 IS196674 SO196674 ACK196674 AMG196674 AWC196674 BFY196674 BPU196674 BZQ196674 CJM196674 CTI196674 DDE196674 DNA196674 DWW196674 EGS196674 EQO196674 FAK196674 FKG196674 FUC196674 GDY196674 GNU196674 GXQ196674 HHM196674 HRI196674 IBE196674 ILA196674 IUW196674 JES196674 JOO196674 JYK196674 KIG196674 KSC196674 LBY196674 LLU196674 LVQ196674 MFM196674 MPI196674 MZE196674 NJA196674 NSW196674 OCS196674 OMO196674 OWK196674 PGG196674 PQC196674 PZY196674 QJU196674 QTQ196674 RDM196674 RNI196674 RXE196674 SHA196674 SQW196674 TAS196674 TKO196674 TUK196674 UEG196674 UOC196674 UXY196674 VHU196674 VRQ196674 WBM196674 WLI196674 WVE196674 F262210 IS262210 SO262210 ACK262210 AMG262210 AWC262210 BFY262210 BPU262210 BZQ262210 CJM262210 CTI262210 DDE262210 DNA262210 DWW262210 EGS262210 EQO262210 FAK262210 FKG262210 FUC262210 GDY262210 GNU262210 GXQ262210 HHM262210 HRI262210 IBE262210 ILA262210 IUW262210 JES262210 JOO262210 JYK262210 KIG262210 KSC262210 LBY262210 LLU262210 LVQ262210 MFM262210 MPI262210 MZE262210 NJA262210 NSW262210 OCS262210 OMO262210 OWK262210 PGG262210 PQC262210 PZY262210 QJU262210 QTQ262210 RDM262210 RNI262210 RXE262210 SHA262210 SQW262210 TAS262210 TKO262210 TUK262210 UEG262210 UOC262210 UXY262210 VHU262210 VRQ262210 WBM262210 WLI262210 WVE262210 F327746 IS327746 SO327746 ACK327746 AMG327746 AWC327746 BFY327746 BPU327746 BZQ327746 CJM327746 CTI327746 DDE327746 DNA327746 DWW327746 EGS327746 EQO327746 FAK327746 FKG327746 FUC327746 GDY327746 GNU327746 GXQ327746 HHM327746 HRI327746 IBE327746 ILA327746 IUW327746 JES327746 JOO327746 JYK327746 KIG327746 KSC327746 LBY327746 LLU327746 LVQ327746 MFM327746 MPI327746 MZE327746 NJA327746 NSW327746 OCS327746 OMO327746 OWK327746 PGG327746 PQC327746 PZY327746 QJU327746 QTQ327746 RDM327746 RNI327746 RXE327746 SHA327746 SQW327746 TAS327746 TKO327746 TUK327746 UEG327746 UOC327746 UXY327746 VHU327746 VRQ327746 WBM327746 WLI327746 WVE327746 F393282 IS393282 SO393282 ACK393282 AMG393282 AWC393282 BFY393282 BPU393282 BZQ393282 CJM393282 CTI393282 DDE393282 DNA393282 DWW393282 EGS393282 EQO393282 FAK393282 FKG393282 FUC393282 GDY393282 GNU393282 GXQ393282 HHM393282 HRI393282 IBE393282 ILA393282 IUW393282 JES393282 JOO393282 JYK393282 KIG393282 KSC393282 LBY393282 LLU393282 LVQ393282 MFM393282 MPI393282 MZE393282 NJA393282 NSW393282 OCS393282 OMO393282 OWK393282 PGG393282 PQC393282 PZY393282 QJU393282 QTQ393282 RDM393282 RNI393282 RXE393282 SHA393282 SQW393282 TAS393282 TKO393282 TUK393282 UEG393282 UOC393282 UXY393282 VHU393282 VRQ393282 WBM393282 WLI393282 WVE393282 F458818 IS458818 SO458818 ACK458818 AMG458818 AWC458818 BFY458818 BPU458818 BZQ458818 CJM458818 CTI458818 DDE458818 DNA458818 DWW458818 EGS458818 EQO458818 FAK458818 FKG458818 FUC458818 GDY458818 GNU458818 GXQ458818 HHM458818 HRI458818 IBE458818 ILA458818 IUW458818 JES458818 JOO458818 JYK458818 KIG458818 KSC458818 LBY458818 LLU458818 LVQ458818 MFM458818 MPI458818 MZE458818 NJA458818 NSW458818 OCS458818 OMO458818 OWK458818 PGG458818 PQC458818 PZY458818 QJU458818 QTQ458818 RDM458818 RNI458818 RXE458818 SHA458818 SQW458818 TAS458818 TKO458818 TUK458818 UEG458818 UOC458818 UXY458818 VHU458818 VRQ458818 WBM458818 WLI458818 WVE458818 F524354 IS524354 SO524354 ACK524354 AMG524354 AWC524354 BFY524354 BPU524354 BZQ524354 CJM524354 CTI524354 DDE524354 DNA524354 DWW524354 EGS524354 EQO524354 FAK524354 FKG524354 FUC524354 GDY524354 GNU524354 GXQ524354 HHM524354 HRI524354 IBE524354 ILA524354 IUW524354 JES524354 JOO524354 JYK524354 KIG524354 KSC524354 LBY524354 LLU524354 LVQ524354 MFM524354 MPI524354 MZE524354 NJA524354 NSW524354 OCS524354 OMO524354 OWK524354 PGG524354 PQC524354 PZY524354 QJU524354 QTQ524354 RDM524354 RNI524354 RXE524354 SHA524354 SQW524354 TAS524354 TKO524354 TUK524354 UEG524354 UOC524354 UXY524354 VHU524354 VRQ524354 WBM524354 WLI524354 WVE524354 F589890 IS589890 SO589890 ACK589890 AMG589890 AWC589890 BFY589890 BPU589890 BZQ589890 CJM589890 CTI589890 DDE589890 DNA589890 DWW589890 EGS589890 EQO589890 FAK589890 FKG589890 FUC589890 GDY589890 GNU589890 GXQ589890 HHM589890 HRI589890 IBE589890 ILA589890 IUW589890 JES589890 JOO589890 JYK589890 KIG589890 KSC589890 LBY589890 LLU589890 LVQ589890 MFM589890 MPI589890 MZE589890 NJA589890 NSW589890 OCS589890 OMO589890 OWK589890 PGG589890 PQC589890 PZY589890 QJU589890 QTQ589890 RDM589890 RNI589890 RXE589890 SHA589890 SQW589890 TAS589890 TKO589890 TUK589890 UEG589890 UOC589890 UXY589890 VHU589890 VRQ589890 WBM589890 WLI589890 WVE589890 F655426 IS655426 SO655426 ACK655426 AMG655426 AWC655426 BFY655426 BPU655426 BZQ655426 CJM655426 CTI655426 DDE655426 DNA655426 DWW655426 EGS655426 EQO655426 FAK655426 FKG655426 FUC655426 GDY655426 GNU655426 GXQ655426 HHM655426 HRI655426 IBE655426 ILA655426 IUW655426 JES655426 JOO655426 JYK655426 KIG655426 KSC655426 LBY655426 LLU655426 LVQ655426 MFM655426 MPI655426 MZE655426 NJA655426 NSW655426 OCS655426 OMO655426 OWK655426 PGG655426 PQC655426 PZY655426 QJU655426 QTQ655426 RDM655426 RNI655426 RXE655426 SHA655426 SQW655426 TAS655426 TKO655426 TUK655426 UEG655426 UOC655426 UXY655426 VHU655426 VRQ655426 WBM655426 WLI655426 WVE655426 F720962 IS720962 SO720962 ACK720962 AMG720962 AWC720962 BFY720962 BPU720962 BZQ720962 CJM720962 CTI720962 DDE720962 DNA720962 DWW720962 EGS720962 EQO720962 FAK720962 FKG720962 FUC720962 GDY720962 GNU720962 GXQ720962 HHM720962 HRI720962 IBE720962 ILA720962 IUW720962 JES720962 JOO720962 JYK720962 KIG720962 KSC720962 LBY720962 LLU720962 LVQ720962 MFM720962 MPI720962 MZE720962 NJA720962 NSW720962 OCS720962 OMO720962 OWK720962 PGG720962 PQC720962 PZY720962 QJU720962 QTQ720962 RDM720962 RNI720962 RXE720962 SHA720962 SQW720962 TAS720962 TKO720962 TUK720962 UEG720962 UOC720962 UXY720962 VHU720962 VRQ720962 WBM720962 WLI720962 WVE720962 F786498 IS786498 SO786498 ACK786498 AMG786498 AWC786498 BFY786498 BPU786498 BZQ786498 CJM786498 CTI786498 DDE786498 DNA786498 DWW786498 EGS786498 EQO786498 FAK786498 FKG786498 FUC786498 GDY786498 GNU786498 GXQ786498 HHM786498 HRI786498 IBE786498 ILA786498 IUW786498 JES786498 JOO786498 JYK786498 KIG786498 KSC786498 LBY786498 LLU786498 LVQ786498 MFM786498 MPI786498 MZE786498 NJA786498 NSW786498 OCS786498 OMO786498 OWK786498 PGG786498 PQC786498 PZY786498 QJU786498 QTQ786498 RDM786498 RNI786498 RXE786498 SHA786498 SQW786498 TAS786498 TKO786498 TUK786498 UEG786498 UOC786498 UXY786498 VHU786498 VRQ786498 WBM786498 WLI786498 WVE786498 F852034 IS852034 SO852034 ACK852034 AMG852034 AWC852034 BFY852034 BPU852034 BZQ852034 CJM852034 CTI852034 DDE852034 DNA852034 DWW852034 EGS852034 EQO852034 FAK852034 FKG852034 FUC852034 GDY852034 GNU852034 GXQ852034 HHM852034 HRI852034 IBE852034 ILA852034 IUW852034 JES852034 JOO852034 JYK852034 KIG852034 KSC852034 LBY852034 LLU852034 LVQ852034 MFM852034 MPI852034 MZE852034 NJA852034 NSW852034 OCS852034 OMO852034 OWK852034 PGG852034 PQC852034 PZY852034 QJU852034 QTQ852034 RDM852034 RNI852034 RXE852034 SHA852034 SQW852034 TAS852034 TKO852034 TUK852034 UEG852034 UOC852034 UXY852034 VHU852034 VRQ852034 WBM852034 WLI852034 WVE852034 F917570 IS917570 SO917570 ACK917570 AMG917570 AWC917570 BFY917570 BPU917570 BZQ917570 CJM917570 CTI917570 DDE917570 DNA917570 DWW917570 EGS917570 EQO917570 FAK917570 FKG917570 FUC917570 GDY917570 GNU917570 GXQ917570 HHM917570 HRI917570 IBE917570 ILA917570 IUW917570 JES917570 JOO917570 JYK917570 KIG917570 KSC917570 LBY917570 LLU917570 LVQ917570 MFM917570 MPI917570 MZE917570 NJA917570 NSW917570 OCS917570 OMO917570 OWK917570 PGG917570 PQC917570 PZY917570 QJU917570 QTQ917570 RDM917570 RNI917570 RXE917570 SHA917570 SQW917570 TAS917570 TKO917570 TUK917570 UEG917570 UOC917570 UXY917570 VHU917570 VRQ917570 WBM917570 WLI917570 WVE917570 F983106 IS983106 SO983106 ACK983106 AMG983106 AWC983106 BFY983106 BPU983106 BZQ983106 CJM983106 CTI983106 DDE983106 DNA983106 DWW983106 EGS983106 EQO983106 FAK983106 FKG983106 FUC983106 GDY983106 GNU983106 GXQ983106 HHM983106 HRI983106 IBE983106 ILA983106 IUW983106 JES983106 JOO983106 JYK983106 KIG983106 KSC983106 LBY983106 LLU983106 LVQ983106 MFM983106 MPI983106 MZE983106 NJA983106 NSW983106 OCS983106 OMO983106 OWK983106 PGG983106 PQC983106 PZY983106 QJU983106 QTQ983106 RDM983106 RNI983106 RXE983106 SHA983106 SQW983106 TAS983106 TKO983106 TUK983106 UEG983106 UOC983106 UXY983106 VHU983106 VRQ983106 WBM983106 WLI983106 WVE983106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F65604 IS65604 SO65604 ACK65604 AMG65604 AWC65604 BFY65604 BPU65604 BZQ65604 CJM65604 CTI65604 DDE65604 DNA65604 DWW65604 EGS65604 EQO65604 FAK65604 FKG65604 FUC65604 GDY65604 GNU65604 GXQ65604 HHM65604 HRI65604 IBE65604 ILA65604 IUW65604 JES65604 JOO65604 JYK65604 KIG65604 KSC65604 LBY65604 LLU65604 LVQ65604 MFM65604 MPI65604 MZE65604 NJA65604 NSW65604 OCS65604 OMO65604 OWK65604 PGG65604 PQC65604 PZY65604 QJU65604 QTQ65604 RDM65604 RNI65604 RXE65604 SHA65604 SQW65604 TAS65604 TKO65604 TUK65604 UEG65604 UOC65604 UXY65604 VHU65604 VRQ65604 WBM65604 WLI65604 WVE65604 F131140 IS131140 SO131140 ACK131140 AMG131140 AWC131140 BFY131140 BPU131140 BZQ131140 CJM131140 CTI131140 DDE131140 DNA131140 DWW131140 EGS131140 EQO131140 FAK131140 FKG131140 FUC131140 GDY131140 GNU131140 GXQ131140 HHM131140 HRI131140 IBE131140 ILA131140 IUW131140 JES131140 JOO131140 JYK131140 KIG131140 KSC131140 LBY131140 LLU131140 LVQ131140 MFM131140 MPI131140 MZE131140 NJA131140 NSW131140 OCS131140 OMO131140 OWK131140 PGG131140 PQC131140 PZY131140 QJU131140 QTQ131140 RDM131140 RNI131140 RXE131140 SHA131140 SQW131140 TAS131140 TKO131140 TUK131140 UEG131140 UOC131140 UXY131140 VHU131140 VRQ131140 WBM131140 WLI131140 WVE131140 F196676 IS196676 SO196676 ACK196676 AMG196676 AWC196676 BFY196676 BPU196676 BZQ196676 CJM196676 CTI196676 DDE196676 DNA196676 DWW196676 EGS196676 EQO196676 FAK196676 FKG196676 FUC196676 GDY196676 GNU196676 GXQ196676 HHM196676 HRI196676 IBE196676 ILA196676 IUW196676 JES196676 JOO196676 JYK196676 KIG196676 KSC196676 LBY196676 LLU196676 LVQ196676 MFM196676 MPI196676 MZE196676 NJA196676 NSW196676 OCS196676 OMO196676 OWK196676 PGG196676 PQC196676 PZY196676 QJU196676 QTQ196676 RDM196676 RNI196676 RXE196676 SHA196676 SQW196676 TAS196676 TKO196676 TUK196676 UEG196676 UOC196676 UXY196676 VHU196676 VRQ196676 WBM196676 WLI196676 WVE196676 F262212 IS262212 SO262212 ACK262212 AMG262212 AWC262212 BFY262212 BPU262212 BZQ262212 CJM262212 CTI262212 DDE262212 DNA262212 DWW262212 EGS262212 EQO262212 FAK262212 FKG262212 FUC262212 GDY262212 GNU262212 GXQ262212 HHM262212 HRI262212 IBE262212 ILA262212 IUW262212 JES262212 JOO262212 JYK262212 KIG262212 KSC262212 LBY262212 LLU262212 LVQ262212 MFM262212 MPI262212 MZE262212 NJA262212 NSW262212 OCS262212 OMO262212 OWK262212 PGG262212 PQC262212 PZY262212 QJU262212 QTQ262212 RDM262212 RNI262212 RXE262212 SHA262212 SQW262212 TAS262212 TKO262212 TUK262212 UEG262212 UOC262212 UXY262212 VHU262212 VRQ262212 WBM262212 WLI262212 WVE262212 F327748 IS327748 SO327748 ACK327748 AMG327748 AWC327748 BFY327748 BPU327748 BZQ327748 CJM327748 CTI327748 DDE327748 DNA327748 DWW327748 EGS327748 EQO327748 FAK327748 FKG327748 FUC327748 GDY327748 GNU327748 GXQ327748 HHM327748 HRI327748 IBE327748 ILA327748 IUW327748 JES327748 JOO327748 JYK327748 KIG327748 KSC327748 LBY327748 LLU327748 LVQ327748 MFM327748 MPI327748 MZE327748 NJA327748 NSW327748 OCS327748 OMO327748 OWK327748 PGG327748 PQC327748 PZY327748 QJU327748 QTQ327748 RDM327748 RNI327748 RXE327748 SHA327748 SQW327748 TAS327748 TKO327748 TUK327748 UEG327748 UOC327748 UXY327748 VHU327748 VRQ327748 WBM327748 WLI327748 WVE327748 F393284 IS393284 SO393284 ACK393284 AMG393284 AWC393284 BFY393284 BPU393284 BZQ393284 CJM393284 CTI393284 DDE393284 DNA393284 DWW393284 EGS393284 EQO393284 FAK393284 FKG393284 FUC393284 GDY393284 GNU393284 GXQ393284 HHM393284 HRI393284 IBE393284 ILA393284 IUW393284 JES393284 JOO393284 JYK393284 KIG393284 KSC393284 LBY393284 LLU393284 LVQ393284 MFM393284 MPI393284 MZE393284 NJA393284 NSW393284 OCS393284 OMO393284 OWK393284 PGG393284 PQC393284 PZY393284 QJU393284 QTQ393284 RDM393284 RNI393284 RXE393284 SHA393284 SQW393284 TAS393284 TKO393284 TUK393284 UEG393284 UOC393284 UXY393284 VHU393284 VRQ393284 WBM393284 WLI393284 WVE393284 F458820 IS458820 SO458820 ACK458820 AMG458820 AWC458820 BFY458820 BPU458820 BZQ458820 CJM458820 CTI458820 DDE458820 DNA458820 DWW458820 EGS458820 EQO458820 FAK458820 FKG458820 FUC458820 GDY458820 GNU458820 GXQ458820 HHM458820 HRI458820 IBE458820 ILA458820 IUW458820 JES458820 JOO458820 JYK458820 KIG458820 KSC458820 LBY458820 LLU458820 LVQ458820 MFM458820 MPI458820 MZE458820 NJA458820 NSW458820 OCS458820 OMO458820 OWK458820 PGG458820 PQC458820 PZY458820 QJU458820 QTQ458820 RDM458820 RNI458820 RXE458820 SHA458820 SQW458820 TAS458820 TKO458820 TUK458820 UEG458820 UOC458820 UXY458820 VHU458820 VRQ458820 WBM458820 WLI458820 WVE458820 F524356 IS524356 SO524356 ACK524356 AMG524356 AWC524356 BFY524356 BPU524356 BZQ524356 CJM524356 CTI524356 DDE524356 DNA524356 DWW524356 EGS524356 EQO524356 FAK524356 FKG524356 FUC524356 GDY524356 GNU524356 GXQ524356 HHM524356 HRI524356 IBE524356 ILA524356 IUW524356 JES524356 JOO524356 JYK524356 KIG524356 KSC524356 LBY524356 LLU524356 LVQ524356 MFM524356 MPI524356 MZE524356 NJA524356 NSW524356 OCS524356 OMO524356 OWK524356 PGG524356 PQC524356 PZY524356 QJU524356 QTQ524356 RDM524356 RNI524356 RXE524356 SHA524356 SQW524356 TAS524356 TKO524356 TUK524356 UEG524356 UOC524356 UXY524356 VHU524356 VRQ524356 WBM524356 WLI524356 WVE524356 F589892 IS589892 SO589892 ACK589892 AMG589892 AWC589892 BFY589892 BPU589892 BZQ589892 CJM589892 CTI589892 DDE589892 DNA589892 DWW589892 EGS589892 EQO589892 FAK589892 FKG589892 FUC589892 GDY589892 GNU589892 GXQ589892 HHM589892 HRI589892 IBE589892 ILA589892 IUW589892 JES589892 JOO589892 JYK589892 KIG589892 KSC589892 LBY589892 LLU589892 LVQ589892 MFM589892 MPI589892 MZE589892 NJA589892 NSW589892 OCS589892 OMO589892 OWK589892 PGG589892 PQC589892 PZY589892 QJU589892 QTQ589892 RDM589892 RNI589892 RXE589892 SHA589892 SQW589892 TAS589892 TKO589892 TUK589892 UEG589892 UOC589892 UXY589892 VHU589892 VRQ589892 WBM589892 WLI589892 WVE589892 F655428 IS655428 SO655428 ACK655428 AMG655428 AWC655428 BFY655428 BPU655428 BZQ655428 CJM655428 CTI655428 DDE655428 DNA655428 DWW655428 EGS655428 EQO655428 FAK655428 FKG655428 FUC655428 GDY655428 GNU655428 GXQ655428 HHM655428 HRI655428 IBE655428 ILA655428 IUW655428 JES655428 JOO655428 JYK655428 KIG655428 KSC655428 LBY655428 LLU655428 LVQ655428 MFM655428 MPI655428 MZE655428 NJA655428 NSW655428 OCS655428 OMO655428 OWK655428 PGG655428 PQC655428 PZY655428 QJU655428 QTQ655428 RDM655428 RNI655428 RXE655428 SHA655428 SQW655428 TAS655428 TKO655428 TUK655428 UEG655428 UOC655428 UXY655428 VHU655428 VRQ655428 WBM655428 WLI655428 WVE655428 F720964 IS720964 SO720964 ACK720964 AMG720964 AWC720964 BFY720964 BPU720964 BZQ720964 CJM720964 CTI720964 DDE720964 DNA720964 DWW720964 EGS720964 EQO720964 FAK720964 FKG720964 FUC720964 GDY720964 GNU720964 GXQ720964 HHM720964 HRI720964 IBE720964 ILA720964 IUW720964 JES720964 JOO720964 JYK720964 KIG720964 KSC720964 LBY720964 LLU720964 LVQ720964 MFM720964 MPI720964 MZE720964 NJA720964 NSW720964 OCS720964 OMO720964 OWK720964 PGG720964 PQC720964 PZY720964 QJU720964 QTQ720964 RDM720964 RNI720964 RXE720964 SHA720964 SQW720964 TAS720964 TKO720964 TUK720964 UEG720964 UOC720964 UXY720964 VHU720964 VRQ720964 WBM720964 WLI720964 WVE720964 F786500 IS786500 SO786500 ACK786500 AMG786500 AWC786500 BFY786500 BPU786500 BZQ786500 CJM786500 CTI786500 DDE786500 DNA786500 DWW786500 EGS786500 EQO786500 FAK786500 FKG786500 FUC786500 GDY786500 GNU786500 GXQ786500 HHM786500 HRI786500 IBE786500 ILA786500 IUW786500 JES786500 JOO786500 JYK786500 KIG786500 KSC786500 LBY786500 LLU786500 LVQ786500 MFM786500 MPI786500 MZE786500 NJA786500 NSW786500 OCS786500 OMO786500 OWK786500 PGG786500 PQC786500 PZY786500 QJU786500 QTQ786500 RDM786500 RNI786500 RXE786500 SHA786500 SQW786500 TAS786500 TKO786500 TUK786500 UEG786500 UOC786500 UXY786500 VHU786500 VRQ786500 WBM786500 WLI786500 WVE786500 F852036 IS852036 SO852036 ACK852036 AMG852036 AWC852036 BFY852036 BPU852036 BZQ852036 CJM852036 CTI852036 DDE852036 DNA852036 DWW852036 EGS852036 EQO852036 FAK852036 FKG852036 FUC852036 GDY852036 GNU852036 GXQ852036 HHM852036 HRI852036 IBE852036 ILA852036 IUW852036 JES852036 JOO852036 JYK852036 KIG852036 KSC852036 LBY852036 LLU852036 LVQ852036 MFM852036 MPI852036 MZE852036 NJA852036 NSW852036 OCS852036 OMO852036 OWK852036 PGG852036 PQC852036 PZY852036 QJU852036 QTQ852036 RDM852036 RNI852036 RXE852036 SHA852036 SQW852036 TAS852036 TKO852036 TUK852036 UEG852036 UOC852036 UXY852036 VHU852036 VRQ852036 WBM852036 WLI852036 WVE852036 F917572 IS917572 SO917572 ACK917572 AMG917572 AWC917572 BFY917572 BPU917572 BZQ917572 CJM917572 CTI917572 DDE917572 DNA917572 DWW917572 EGS917572 EQO917572 FAK917572 FKG917572 FUC917572 GDY917572 GNU917572 GXQ917572 HHM917572 HRI917572 IBE917572 ILA917572 IUW917572 JES917572 JOO917572 JYK917572 KIG917572 KSC917572 LBY917572 LLU917572 LVQ917572 MFM917572 MPI917572 MZE917572 NJA917572 NSW917572 OCS917572 OMO917572 OWK917572 PGG917572 PQC917572 PZY917572 QJU917572 QTQ917572 RDM917572 RNI917572 RXE917572 SHA917572 SQW917572 TAS917572 TKO917572 TUK917572 UEG917572 UOC917572 UXY917572 VHU917572 VRQ917572 WBM917572 WLI917572 WVE917572 F983108 IS983108 SO983108 ACK983108 AMG983108 AWC983108 BFY983108 BPU983108 BZQ983108 CJM983108 CTI983108 DDE983108 DNA983108 DWW983108 EGS983108 EQO983108 FAK983108 FKG983108 FUC983108 GDY983108 GNU983108 GXQ983108 HHM983108 HRI983108 IBE983108 ILA983108 IUW983108 JES983108 JOO983108 JYK983108 KIG983108 KSC983108 LBY983108 LLU983108 LVQ983108 MFM983108 MPI983108 MZE983108 NJA983108 NSW983108 OCS983108 OMO983108 OWK983108 PGG983108 PQC983108 PZY983108 QJU983108 QTQ983108 RDM983108 RNI983108 RXE983108 SHA983108 SQW983108 TAS983108 TKO983108 TUK983108 UEG983108 UOC983108 UXY983108 VHU983108 VRQ983108 WBM983108 WLI983108 WVE983108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F65612 IS65612 SO65612 ACK65612 AMG65612 AWC65612 BFY65612 BPU65612 BZQ65612 CJM65612 CTI65612 DDE65612 DNA65612 DWW65612 EGS65612 EQO65612 FAK65612 FKG65612 FUC65612 GDY65612 GNU65612 GXQ65612 HHM65612 HRI65612 IBE65612 ILA65612 IUW65612 JES65612 JOO65612 JYK65612 KIG65612 KSC65612 LBY65612 LLU65612 LVQ65612 MFM65612 MPI65612 MZE65612 NJA65612 NSW65612 OCS65612 OMO65612 OWK65612 PGG65612 PQC65612 PZY65612 QJU65612 QTQ65612 RDM65612 RNI65612 RXE65612 SHA65612 SQW65612 TAS65612 TKO65612 TUK65612 UEG65612 UOC65612 UXY65612 VHU65612 VRQ65612 WBM65612 WLI65612 WVE65612 F131148 IS131148 SO131148 ACK131148 AMG131148 AWC131148 BFY131148 BPU131148 BZQ131148 CJM131148 CTI131148 DDE131148 DNA131148 DWW131148 EGS131148 EQO131148 FAK131148 FKG131148 FUC131148 GDY131148 GNU131148 GXQ131148 HHM131148 HRI131148 IBE131148 ILA131148 IUW131148 JES131148 JOO131148 JYK131148 KIG131148 KSC131148 LBY131148 LLU131148 LVQ131148 MFM131148 MPI131148 MZE131148 NJA131148 NSW131148 OCS131148 OMO131148 OWK131148 PGG131148 PQC131148 PZY131148 QJU131148 QTQ131148 RDM131148 RNI131148 RXE131148 SHA131148 SQW131148 TAS131148 TKO131148 TUK131148 UEG131148 UOC131148 UXY131148 VHU131148 VRQ131148 WBM131148 WLI131148 WVE131148 F196684 IS196684 SO196684 ACK196684 AMG196684 AWC196684 BFY196684 BPU196684 BZQ196684 CJM196684 CTI196684 DDE196684 DNA196684 DWW196684 EGS196684 EQO196684 FAK196684 FKG196684 FUC196684 GDY196684 GNU196684 GXQ196684 HHM196684 HRI196684 IBE196684 ILA196684 IUW196684 JES196684 JOO196684 JYK196684 KIG196684 KSC196684 LBY196684 LLU196684 LVQ196684 MFM196684 MPI196684 MZE196684 NJA196684 NSW196684 OCS196684 OMO196684 OWK196684 PGG196684 PQC196684 PZY196684 QJU196684 QTQ196684 RDM196684 RNI196684 RXE196684 SHA196684 SQW196684 TAS196684 TKO196684 TUK196684 UEG196684 UOC196684 UXY196684 VHU196684 VRQ196684 WBM196684 WLI196684 WVE196684 F262220 IS262220 SO262220 ACK262220 AMG262220 AWC262220 BFY262220 BPU262220 BZQ262220 CJM262220 CTI262220 DDE262220 DNA262220 DWW262220 EGS262220 EQO262220 FAK262220 FKG262220 FUC262220 GDY262220 GNU262220 GXQ262220 HHM262220 HRI262220 IBE262220 ILA262220 IUW262220 JES262220 JOO262220 JYK262220 KIG262220 KSC262220 LBY262220 LLU262220 LVQ262220 MFM262220 MPI262220 MZE262220 NJA262220 NSW262220 OCS262220 OMO262220 OWK262220 PGG262220 PQC262220 PZY262220 QJU262220 QTQ262220 RDM262220 RNI262220 RXE262220 SHA262220 SQW262220 TAS262220 TKO262220 TUK262220 UEG262220 UOC262220 UXY262220 VHU262220 VRQ262220 WBM262220 WLI262220 WVE262220 F327756 IS327756 SO327756 ACK327756 AMG327756 AWC327756 BFY327756 BPU327756 BZQ327756 CJM327756 CTI327756 DDE327756 DNA327756 DWW327756 EGS327756 EQO327756 FAK327756 FKG327756 FUC327756 GDY327756 GNU327756 GXQ327756 HHM327756 HRI327756 IBE327756 ILA327756 IUW327756 JES327756 JOO327756 JYK327756 KIG327756 KSC327756 LBY327756 LLU327756 LVQ327756 MFM327756 MPI327756 MZE327756 NJA327756 NSW327756 OCS327756 OMO327756 OWK327756 PGG327756 PQC327756 PZY327756 QJU327756 QTQ327756 RDM327756 RNI327756 RXE327756 SHA327756 SQW327756 TAS327756 TKO327756 TUK327756 UEG327756 UOC327756 UXY327756 VHU327756 VRQ327756 WBM327756 WLI327756 WVE327756 F393292 IS393292 SO393292 ACK393292 AMG393292 AWC393292 BFY393292 BPU393292 BZQ393292 CJM393292 CTI393292 DDE393292 DNA393292 DWW393292 EGS393292 EQO393292 FAK393292 FKG393292 FUC393292 GDY393292 GNU393292 GXQ393292 HHM393292 HRI393292 IBE393292 ILA393292 IUW393292 JES393292 JOO393292 JYK393292 KIG393292 KSC393292 LBY393292 LLU393292 LVQ393292 MFM393292 MPI393292 MZE393292 NJA393292 NSW393292 OCS393292 OMO393292 OWK393292 PGG393292 PQC393292 PZY393292 QJU393292 QTQ393292 RDM393292 RNI393292 RXE393292 SHA393292 SQW393292 TAS393292 TKO393292 TUK393292 UEG393292 UOC393292 UXY393292 VHU393292 VRQ393292 WBM393292 WLI393292 WVE393292 F458828 IS458828 SO458828 ACK458828 AMG458828 AWC458828 BFY458828 BPU458828 BZQ458828 CJM458828 CTI458828 DDE458828 DNA458828 DWW458828 EGS458828 EQO458828 FAK458828 FKG458828 FUC458828 GDY458828 GNU458828 GXQ458828 HHM458828 HRI458828 IBE458828 ILA458828 IUW458828 JES458828 JOO458828 JYK458828 KIG458828 KSC458828 LBY458828 LLU458828 LVQ458828 MFM458828 MPI458828 MZE458828 NJA458828 NSW458828 OCS458828 OMO458828 OWK458828 PGG458828 PQC458828 PZY458828 QJU458828 QTQ458828 RDM458828 RNI458828 RXE458828 SHA458828 SQW458828 TAS458828 TKO458828 TUK458828 UEG458828 UOC458828 UXY458828 VHU458828 VRQ458828 WBM458828 WLI458828 WVE458828 F524364 IS524364 SO524364 ACK524364 AMG524364 AWC524364 BFY524364 BPU524364 BZQ524364 CJM524364 CTI524364 DDE524364 DNA524364 DWW524364 EGS524364 EQO524364 FAK524364 FKG524364 FUC524364 GDY524364 GNU524364 GXQ524364 HHM524364 HRI524364 IBE524364 ILA524364 IUW524364 JES524364 JOO524364 JYK524364 KIG524364 KSC524364 LBY524364 LLU524364 LVQ524364 MFM524364 MPI524364 MZE524364 NJA524364 NSW524364 OCS524364 OMO524364 OWK524364 PGG524364 PQC524364 PZY524364 QJU524364 QTQ524364 RDM524364 RNI524364 RXE524364 SHA524364 SQW524364 TAS524364 TKO524364 TUK524364 UEG524364 UOC524364 UXY524364 VHU524364 VRQ524364 WBM524364 WLI524364 WVE524364 F589900 IS589900 SO589900 ACK589900 AMG589900 AWC589900 BFY589900 BPU589900 BZQ589900 CJM589900 CTI589900 DDE589900 DNA589900 DWW589900 EGS589900 EQO589900 FAK589900 FKG589900 FUC589900 GDY589900 GNU589900 GXQ589900 HHM589900 HRI589900 IBE589900 ILA589900 IUW589900 JES589900 JOO589900 JYK589900 KIG589900 KSC589900 LBY589900 LLU589900 LVQ589900 MFM589900 MPI589900 MZE589900 NJA589900 NSW589900 OCS589900 OMO589900 OWK589900 PGG589900 PQC589900 PZY589900 QJU589900 QTQ589900 RDM589900 RNI589900 RXE589900 SHA589900 SQW589900 TAS589900 TKO589900 TUK589900 UEG589900 UOC589900 UXY589900 VHU589900 VRQ589900 WBM589900 WLI589900 WVE589900 F655436 IS655436 SO655436 ACK655436 AMG655436 AWC655436 BFY655436 BPU655436 BZQ655436 CJM655436 CTI655436 DDE655436 DNA655436 DWW655436 EGS655436 EQO655436 FAK655436 FKG655436 FUC655436 GDY655436 GNU655436 GXQ655436 HHM655436 HRI655436 IBE655436 ILA655436 IUW655436 JES655436 JOO655436 JYK655436 KIG655436 KSC655436 LBY655436 LLU655436 LVQ655436 MFM655436 MPI655436 MZE655436 NJA655436 NSW655436 OCS655436 OMO655436 OWK655436 PGG655436 PQC655436 PZY655436 QJU655436 QTQ655436 RDM655436 RNI655436 RXE655436 SHA655436 SQW655436 TAS655436 TKO655436 TUK655436 UEG655436 UOC655436 UXY655436 VHU655436 VRQ655436 WBM655436 WLI655436 WVE655436 F720972 IS720972 SO720972 ACK720972 AMG720972 AWC720972 BFY720972 BPU720972 BZQ720972 CJM720972 CTI720972 DDE720972 DNA720972 DWW720972 EGS720972 EQO720972 FAK720972 FKG720972 FUC720972 GDY720972 GNU720972 GXQ720972 HHM720972 HRI720972 IBE720972 ILA720972 IUW720972 JES720972 JOO720972 JYK720972 KIG720972 KSC720972 LBY720972 LLU720972 LVQ720972 MFM720972 MPI720972 MZE720972 NJA720972 NSW720972 OCS720972 OMO720972 OWK720972 PGG720972 PQC720972 PZY720972 QJU720972 QTQ720972 RDM720972 RNI720972 RXE720972 SHA720972 SQW720972 TAS720972 TKO720972 TUK720972 UEG720972 UOC720972 UXY720972 VHU720972 VRQ720972 WBM720972 WLI720972 WVE720972 F786508 IS786508 SO786508 ACK786508 AMG786508 AWC786508 BFY786508 BPU786508 BZQ786508 CJM786508 CTI786508 DDE786508 DNA786508 DWW786508 EGS786508 EQO786508 FAK786508 FKG786508 FUC786508 GDY786508 GNU786508 GXQ786508 HHM786508 HRI786508 IBE786508 ILA786508 IUW786508 JES786508 JOO786508 JYK786508 KIG786508 KSC786508 LBY786508 LLU786508 LVQ786508 MFM786508 MPI786508 MZE786508 NJA786508 NSW786508 OCS786508 OMO786508 OWK786508 PGG786508 PQC786508 PZY786508 QJU786508 QTQ786508 RDM786508 RNI786508 RXE786508 SHA786508 SQW786508 TAS786508 TKO786508 TUK786508 UEG786508 UOC786508 UXY786508 VHU786508 VRQ786508 WBM786508 WLI786508 WVE786508 F852044 IS852044 SO852044 ACK852044 AMG852044 AWC852044 BFY852044 BPU852044 BZQ852044 CJM852044 CTI852044 DDE852044 DNA852044 DWW852044 EGS852044 EQO852044 FAK852044 FKG852044 FUC852044 GDY852044 GNU852044 GXQ852044 HHM852044 HRI852044 IBE852044 ILA852044 IUW852044 JES852044 JOO852044 JYK852044 KIG852044 KSC852044 LBY852044 LLU852044 LVQ852044 MFM852044 MPI852044 MZE852044 NJA852044 NSW852044 OCS852044 OMO852044 OWK852044 PGG852044 PQC852044 PZY852044 QJU852044 QTQ852044 RDM852044 RNI852044 RXE852044 SHA852044 SQW852044 TAS852044 TKO852044 TUK852044 UEG852044 UOC852044 UXY852044 VHU852044 VRQ852044 WBM852044 WLI852044 WVE852044 F917580 IS917580 SO917580 ACK917580 AMG917580 AWC917580 BFY917580 BPU917580 BZQ917580 CJM917580 CTI917580 DDE917580 DNA917580 DWW917580 EGS917580 EQO917580 FAK917580 FKG917580 FUC917580 GDY917580 GNU917580 GXQ917580 HHM917580 HRI917580 IBE917580 ILA917580 IUW917580 JES917580 JOO917580 JYK917580 KIG917580 KSC917580 LBY917580 LLU917580 LVQ917580 MFM917580 MPI917580 MZE917580 NJA917580 NSW917580 OCS917580 OMO917580 OWK917580 PGG917580 PQC917580 PZY917580 QJU917580 QTQ917580 RDM917580 RNI917580 RXE917580 SHA917580 SQW917580 TAS917580 TKO917580 TUK917580 UEG917580 UOC917580 UXY917580 VHU917580 VRQ917580 WBM917580 WLI917580 WVE917580 F983116 IS983116 SO983116 ACK983116 AMG983116 AWC983116 BFY983116 BPU983116 BZQ983116 CJM983116 CTI983116 DDE983116 DNA983116 DWW983116 EGS983116 EQO983116 FAK983116 FKG983116 FUC983116 GDY983116 GNU983116 GXQ983116 HHM983116 HRI983116 IBE983116 ILA983116 IUW983116 JES983116 JOO983116 JYK983116 KIG983116 KSC983116 LBY983116 LLU983116 LVQ983116 MFM983116 MPI983116 MZE983116 NJA983116 NSW983116 OCS983116 OMO983116 OWK983116 PGG983116 PQC983116 PZY983116 QJU983116 QTQ983116 RDM983116 RNI983116 RXE983116 SHA983116 SQW983116 TAS983116 TKO983116 TUK983116 UEG983116 UOC983116 UXY983116 VHU983116 VRQ983116 WBM983116 WLI983116 WVE983116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F131124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F196660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F262196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F327732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F393268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F458804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F524340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F589876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F655412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F720948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F786484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F852020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F917556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F983092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F65586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F131122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F196658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F262194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F327730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F393266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F458802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F524338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F589874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F655410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F720946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F786482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F852018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F917554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F983090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WVE41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F65584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F131120 IS131120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F196656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F262192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F327728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F393264 IS393264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F458800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F524336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F589872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F655408 IS655408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F720944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F786480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F852016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F917552 IS917552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F983088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WVE983088 WLI41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
    <pageSetUpPr fitToPage="1"/>
  </sheetPr>
  <dimension ref="A1:L33"/>
  <sheetViews>
    <sheetView showGridLines="0" zoomScale="80" zoomScaleNormal="80" workbookViewId="0">
      <pane ySplit="3" topLeftCell="A4" activePane="bottomLeft" state="frozen"/>
      <selection pane="bottomLeft" activeCell="D24" sqref="D24"/>
    </sheetView>
  </sheetViews>
  <sheetFormatPr defaultRowHeight="10.5" x14ac:dyDescent="0.15"/>
  <cols>
    <col min="1" max="1" width="87.6640625" customWidth="1"/>
    <col min="2" max="3" width="21.6640625" customWidth="1"/>
    <col min="4" max="4" width="60.6640625" customWidth="1"/>
    <col min="5" max="5" width="9.1640625" hidden="1" customWidth="1"/>
    <col min="6" max="6" width="10" hidden="1" customWidth="1"/>
    <col min="7" max="7" width="22.6640625" customWidth="1"/>
  </cols>
  <sheetData>
    <row r="1" spans="1:12" s="3" customFormat="1" ht="43.5" customHeight="1" x14ac:dyDescent="0.2">
      <c r="A1" s="1716" t="str">
        <f>'t1'!A1</f>
        <v>REGIONI ED AUTONOMIE LOCALI - anno 2024</v>
      </c>
      <c r="B1" s="1716"/>
      <c r="C1" s="1798"/>
      <c r="D1" s="1798"/>
      <c r="F1" s="4"/>
      <c r="L1"/>
    </row>
    <row r="2" spans="1:12" ht="30" customHeight="1" thickBot="1" x14ac:dyDescent="0.2">
      <c r="A2" s="1803" t="str">
        <f>IF(B31&gt;0,IF($F$32&gt;0," ","Attenzione: Compilare la presente Tabella"),IF(C31=0," "," "))</f>
        <v xml:space="preserve"> </v>
      </c>
      <c r="B2" s="1803"/>
      <c r="C2" s="1804"/>
      <c r="D2" s="1804"/>
    </row>
    <row r="3" spans="1:12" ht="21.75" customHeight="1" thickBot="1" x14ac:dyDescent="0.2">
      <c r="A3" s="627" t="s">
        <v>513</v>
      </c>
      <c r="B3" s="628" t="s">
        <v>514</v>
      </c>
      <c r="C3" s="682" t="s">
        <v>559</v>
      </c>
      <c r="D3" s="629" t="s">
        <v>485</v>
      </c>
      <c r="G3" s="1438" t="s">
        <v>615</v>
      </c>
    </row>
    <row r="4" spans="1:12" s="102" customFormat="1" ht="23.25" customHeight="1" x14ac:dyDescent="0.2">
      <c r="A4" s="1481" t="s">
        <v>521</v>
      </c>
      <c r="B4" s="1482">
        <f>'t12'!K23</f>
        <v>1397100</v>
      </c>
      <c r="C4" s="1799">
        <v>1917083</v>
      </c>
      <c r="D4" s="1801" t="s">
        <v>1474</v>
      </c>
      <c r="E4" s="950" t="s">
        <v>526</v>
      </c>
      <c r="G4" s="1805"/>
    </row>
    <row r="5" spans="1:12" s="102" customFormat="1" ht="23.25" customHeight="1" x14ac:dyDescent="0.2">
      <c r="A5" s="595" t="s">
        <v>522</v>
      </c>
      <c r="B5" s="677">
        <f>'t13'!Y23</f>
        <v>531537</v>
      </c>
      <c r="C5" s="1800"/>
      <c r="D5" s="1802"/>
      <c r="E5" s="950" t="s">
        <v>530</v>
      </c>
      <c r="G5" s="1806"/>
    </row>
    <row r="6" spans="1:12" s="102" customFormat="1" ht="23.25" customHeight="1" x14ac:dyDescent="0.2">
      <c r="A6" s="595" t="s">
        <v>515</v>
      </c>
      <c r="B6" s="677">
        <f>'t14'!D4</f>
        <v>0</v>
      </c>
      <c r="C6" s="1800"/>
      <c r="D6" s="1802"/>
      <c r="E6" s="950" t="s">
        <v>530</v>
      </c>
      <c r="G6" s="1806"/>
    </row>
    <row r="7" spans="1:12" s="102" customFormat="1" ht="23.25" customHeight="1" x14ac:dyDescent="0.2">
      <c r="A7" s="595" t="s">
        <v>516</v>
      </c>
      <c r="B7" s="677">
        <f>'t14'!D5</f>
        <v>0</v>
      </c>
      <c r="C7" s="679">
        <v>0</v>
      </c>
      <c r="D7" s="1483"/>
      <c r="E7" s="950" t="s">
        <v>166</v>
      </c>
      <c r="F7"/>
      <c r="G7" s="1439"/>
    </row>
    <row r="8" spans="1:12" s="102" customFormat="1" ht="23.25" customHeight="1" x14ac:dyDescent="0.2">
      <c r="A8" s="595" t="s">
        <v>144</v>
      </c>
      <c r="B8" s="677">
        <f>'t14'!D6</f>
        <v>22886</v>
      </c>
      <c r="C8" s="679">
        <v>22886</v>
      </c>
      <c r="D8" s="1483"/>
      <c r="E8" s="950" t="s">
        <v>167</v>
      </c>
      <c r="F8"/>
      <c r="G8" s="1439"/>
    </row>
    <row r="9" spans="1:12" s="102" customFormat="1" ht="23.25" customHeight="1" x14ac:dyDescent="0.2">
      <c r="A9" s="637" t="s">
        <v>148</v>
      </c>
      <c r="B9" s="677">
        <f>'t14'!D7</f>
        <v>12814</v>
      </c>
      <c r="C9" s="679">
        <v>12814</v>
      </c>
      <c r="D9" s="1483"/>
      <c r="E9" s="950" t="s">
        <v>168</v>
      </c>
      <c r="F9"/>
      <c r="G9" s="1439"/>
    </row>
    <row r="10" spans="1:12" s="102" customFormat="1" ht="23.25" hidden="1" customHeight="1" x14ac:dyDescent="0.2">
      <c r="A10" s="595" t="s">
        <v>147</v>
      </c>
      <c r="B10" s="873"/>
      <c r="C10" s="873"/>
      <c r="D10" s="1484"/>
      <c r="E10" s="950" t="s">
        <v>169</v>
      </c>
      <c r="F10"/>
      <c r="G10" s="1440"/>
    </row>
    <row r="11" spans="1:12" s="102" customFormat="1" ht="23.25" hidden="1" customHeight="1" x14ac:dyDescent="0.2">
      <c r="A11" s="595" t="s">
        <v>146</v>
      </c>
      <c r="B11" s="873"/>
      <c r="C11" s="873"/>
      <c r="D11" s="1484"/>
      <c r="E11" s="950" t="s">
        <v>170</v>
      </c>
      <c r="F11"/>
      <c r="G11" s="1440"/>
    </row>
    <row r="12" spans="1:12" s="102" customFormat="1" ht="23.25" hidden="1" customHeight="1" x14ac:dyDescent="0.2">
      <c r="A12" s="595" t="s">
        <v>561</v>
      </c>
      <c r="B12" s="873"/>
      <c r="C12" s="873"/>
      <c r="D12" s="1484"/>
      <c r="E12" s="950" t="s">
        <v>158</v>
      </c>
      <c r="F12"/>
      <c r="G12" s="1441"/>
    </row>
    <row r="13" spans="1:12" s="102" customFormat="1" ht="23.25" hidden="1" customHeight="1" x14ac:dyDescent="0.2">
      <c r="A13" s="595" t="s">
        <v>171</v>
      </c>
      <c r="B13" s="874"/>
      <c r="C13" s="874"/>
      <c r="D13" s="1485"/>
      <c r="E13" s="950" t="s">
        <v>172</v>
      </c>
      <c r="F13"/>
      <c r="G13" s="1442"/>
    </row>
    <row r="14" spans="1:12" s="102" customFormat="1" ht="23.25" customHeight="1" x14ac:dyDescent="0.2">
      <c r="A14" s="105" t="s">
        <v>1190</v>
      </c>
      <c r="B14" s="677">
        <f>'t14'!D12</f>
        <v>0</v>
      </c>
      <c r="C14" s="679">
        <v>0</v>
      </c>
      <c r="D14" s="1483"/>
      <c r="E14" s="950" t="s">
        <v>1188</v>
      </c>
      <c r="F14"/>
      <c r="G14" s="1439"/>
    </row>
    <row r="15" spans="1:12" s="102" customFormat="1" ht="23.25" customHeight="1" x14ac:dyDescent="0.2">
      <c r="A15" s="105" t="s">
        <v>1191</v>
      </c>
      <c r="B15" s="677">
        <f>'t14'!D13</f>
        <v>0</v>
      </c>
      <c r="C15" s="679">
        <v>0</v>
      </c>
      <c r="D15" s="1483"/>
      <c r="E15" s="950" t="s">
        <v>1189</v>
      </c>
      <c r="F15"/>
      <c r="G15" s="1439"/>
    </row>
    <row r="16" spans="1:12" s="102" customFormat="1" ht="23.25" hidden="1" customHeight="1" x14ac:dyDescent="0.2">
      <c r="A16" s="595" t="s">
        <v>517</v>
      </c>
      <c r="B16" s="872"/>
      <c r="C16" s="678"/>
      <c r="D16" s="1486"/>
      <c r="E16" s="950" t="s">
        <v>4</v>
      </c>
      <c r="F16"/>
      <c r="G16" s="1443"/>
    </row>
    <row r="17" spans="1:7" ht="23.25" hidden="1" customHeight="1" x14ac:dyDescent="0.2">
      <c r="A17" s="595" t="s">
        <v>105</v>
      </c>
      <c r="B17" s="874"/>
      <c r="C17" s="678"/>
      <c r="D17" s="1485"/>
      <c r="E17" s="950" t="s">
        <v>173</v>
      </c>
      <c r="G17" s="1441"/>
    </row>
    <row r="18" spans="1:7" s="3" customFormat="1" ht="23.25" customHeight="1" x14ac:dyDescent="0.2">
      <c r="A18" s="595" t="s">
        <v>563</v>
      </c>
      <c r="B18" s="677">
        <f>'t14'!D16</f>
        <v>0</v>
      </c>
      <c r="C18" s="678">
        <v>0</v>
      </c>
      <c r="D18" s="771"/>
      <c r="E18" s="950" t="s">
        <v>155</v>
      </c>
      <c r="F18"/>
      <c r="G18" s="1439"/>
    </row>
    <row r="19" spans="1:7" ht="23.25" hidden="1" customHeight="1" x14ac:dyDescent="0.2">
      <c r="A19" s="595" t="s">
        <v>426</v>
      </c>
      <c r="B19" s="872"/>
      <c r="C19" s="678"/>
      <c r="D19" s="1486"/>
      <c r="E19" s="950" t="s">
        <v>156</v>
      </c>
      <c r="G19" s="1443"/>
    </row>
    <row r="20" spans="1:7" ht="23.25" hidden="1" customHeight="1" x14ac:dyDescent="0.2">
      <c r="A20" s="595" t="s">
        <v>145</v>
      </c>
      <c r="B20" s="874"/>
      <c r="C20" s="678"/>
      <c r="D20" s="1485"/>
      <c r="E20" s="950" t="s">
        <v>165</v>
      </c>
      <c r="G20" s="1441"/>
    </row>
    <row r="21" spans="1:7" ht="23.25" customHeight="1" x14ac:dyDescent="0.2">
      <c r="A21" s="595" t="s">
        <v>590</v>
      </c>
      <c r="B21" s="677">
        <f>'t14'!D19</f>
        <v>1533</v>
      </c>
      <c r="C21" s="678">
        <v>1533</v>
      </c>
      <c r="D21" s="771"/>
      <c r="E21" s="950" t="s">
        <v>589</v>
      </c>
      <c r="G21" s="1439"/>
    </row>
    <row r="22" spans="1:7" ht="23.25" customHeight="1" x14ac:dyDescent="0.2">
      <c r="A22" s="595" t="s">
        <v>518</v>
      </c>
      <c r="B22" s="677">
        <f>'t14'!D20</f>
        <v>517783</v>
      </c>
      <c r="C22" s="678">
        <v>546354</v>
      </c>
      <c r="D22" s="771" t="s">
        <v>1475</v>
      </c>
      <c r="E22" s="950" t="s">
        <v>161</v>
      </c>
      <c r="G22" s="1439"/>
    </row>
    <row r="23" spans="1:7" ht="23.25" hidden="1" customHeight="1" x14ac:dyDescent="0.2">
      <c r="A23" s="595" t="s">
        <v>564</v>
      </c>
      <c r="B23" s="677">
        <f>'t14'!D21</f>
        <v>0</v>
      </c>
      <c r="C23" s="679"/>
      <c r="D23" s="772"/>
      <c r="E23" s="950" t="s">
        <v>162</v>
      </c>
      <c r="G23" s="1439"/>
    </row>
    <row r="24" spans="1:7" ht="23.25" customHeight="1" x14ac:dyDescent="0.2">
      <c r="A24" s="595" t="s">
        <v>519</v>
      </c>
      <c r="B24" s="677">
        <f>'t14'!D22</f>
        <v>164931</v>
      </c>
      <c r="C24" s="679">
        <v>168022</v>
      </c>
      <c r="D24" s="772" t="s">
        <v>1476</v>
      </c>
      <c r="E24" s="950" t="s">
        <v>163</v>
      </c>
      <c r="G24" s="1439"/>
    </row>
    <row r="25" spans="1:7" s="102" customFormat="1" ht="23.25" customHeight="1" x14ac:dyDescent="0.2">
      <c r="A25" s="595" t="s">
        <v>562</v>
      </c>
      <c r="B25" s="871">
        <f>'t14'!D23</f>
        <v>0</v>
      </c>
      <c r="C25" s="679">
        <v>0</v>
      </c>
      <c r="D25" s="772"/>
      <c r="E25" s="950" t="s">
        <v>157</v>
      </c>
      <c r="G25" s="1439"/>
    </row>
    <row r="26" spans="1:7" ht="23.25" customHeight="1" x14ac:dyDescent="0.2">
      <c r="A26" s="638" t="s">
        <v>565</v>
      </c>
      <c r="B26" s="677">
        <f>'t14'!D24</f>
        <v>0</v>
      </c>
      <c r="C26" s="679">
        <v>0</v>
      </c>
      <c r="D26" s="772"/>
      <c r="E26" s="950" t="s">
        <v>159</v>
      </c>
      <c r="G26" s="1439"/>
    </row>
    <row r="27" spans="1:7" ht="23.25" customHeight="1" thickBot="1" x14ac:dyDescent="0.25">
      <c r="A27" s="598" t="s">
        <v>520</v>
      </c>
      <c r="B27" s="680">
        <f>'t14'!D25+'t14'!D26</f>
        <v>161229</v>
      </c>
      <c r="C27" s="681">
        <v>161229</v>
      </c>
      <c r="D27" s="773"/>
      <c r="E27" s="950" t="s">
        <v>527</v>
      </c>
      <c r="G27" s="1439"/>
    </row>
    <row r="28" spans="1:7" ht="16.350000000000001" customHeight="1" thickBot="1" x14ac:dyDescent="0.25">
      <c r="A28" s="630" t="s">
        <v>523</v>
      </c>
      <c r="B28" s="631">
        <f>SUM(B4:B27)</f>
        <v>2809813</v>
      </c>
      <c r="C28" s="631">
        <f>SUM(C4:C27)</f>
        <v>2829921</v>
      </c>
      <c r="D28" s="634"/>
      <c r="E28" s="950" t="s">
        <v>530</v>
      </c>
      <c r="G28" s="1444">
        <f>SUM(G4:G27)</f>
        <v>0</v>
      </c>
    </row>
    <row r="29" spans="1:7" ht="16.350000000000001" customHeight="1" x14ac:dyDescent="0.2">
      <c r="A29" s="632"/>
      <c r="B29" s="632"/>
      <c r="C29" s="632"/>
      <c r="D29" s="633"/>
      <c r="E29" s="950" t="s">
        <v>530</v>
      </c>
      <c r="G29" s="1445"/>
    </row>
    <row r="30" spans="1:7" ht="23.25" customHeight="1" thickBot="1" x14ac:dyDescent="0.25">
      <c r="A30" s="626" t="s">
        <v>525</v>
      </c>
      <c r="B30" s="677">
        <f>'t14'!D27+'t14'!D28+'t14'!D29</f>
        <v>0</v>
      </c>
      <c r="C30" s="681">
        <v>0</v>
      </c>
      <c r="D30" s="773"/>
      <c r="E30" s="950" t="s">
        <v>529</v>
      </c>
      <c r="G30" s="1446"/>
    </row>
    <row r="31" spans="1:7" ht="16.350000000000001" customHeight="1" thickBot="1" x14ac:dyDescent="0.3">
      <c r="A31" s="630" t="s">
        <v>524</v>
      </c>
      <c r="B31" s="631">
        <f>B28-B30</f>
        <v>2809813</v>
      </c>
      <c r="C31" s="631">
        <f>C28-C30</f>
        <v>2829921</v>
      </c>
      <c r="D31" s="635"/>
      <c r="E31" s="955"/>
      <c r="G31" s="1444">
        <f>G28-G30</f>
        <v>0</v>
      </c>
    </row>
    <row r="32" spans="1:7" x14ac:dyDescent="0.15">
      <c r="F32" s="662">
        <f>IF(AND(C28=0,C30=0,D4="",D7="",D8="",D9="",D10="",D11="",D12="",D25="",D13="",D16="",D17="",D18="",D19="",D20="",D21="",D22="",D23="",D24="",D26="",D27="",D30=""),0,1)</f>
        <v>1</v>
      </c>
    </row>
    <row r="33" spans="1:1" x14ac:dyDescent="0.15">
      <c r="A33" t="s">
        <v>181</v>
      </c>
    </row>
  </sheetData>
  <sheetProtection algorithmName="SHA-512" hashValue="HIESACIWmYKmUH7KKSTO5fzFTOyKKYFHi6dH4ne8MlJ+jTFQA3Z6gMQ8eE+jCnQK8uU4RqXdkFzp9X3tYvZBpA==" saltValue="poHpAK0S5gM+hAy9zQWbfw=="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18 D4:D9 D21:D26 D14:D15" xr:uid="{00000000-0002-0000-1C00-000000000000}">
      <formula1>0</formula1>
      <formula2>500</formula2>
    </dataValidation>
    <dataValidation type="textLength" allowBlank="1" showInputMessage="1" showErrorMessage="1" errorTitle="ATTENZIONE ! ! !" error="E' stato superato il limite di 500 caratteri" sqref="D27 D30" xr:uid="{00000000-0002-0000-1C00-000001000000}">
      <formula1>0</formula1>
      <formula2>500</formula2>
    </dataValidation>
    <dataValidation type="whole" allowBlank="1" showInputMessage="1" showErrorMessage="1" errorTitle="ERRORE NEL DATO IMMESSO" error="INSERIRE SOLO NUMERI INTERI" sqref="C30 C18 C4:C9 C21:C27 C14:C15" xr:uid="{00000000-0002-0000-1C00-000002000000}">
      <formula1>0</formula1>
      <formula2>99999999999999900000</formula2>
    </dataValidation>
  </dataValidations>
  <pageMargins left="0" right="0" top="0" bottom="0" header="0" footer="0"/>
  <pageSetup paperSize="9" scale="8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B4" sqref="B4"/>
    </sheetView>
  </sheetViews>
  <sheetFormatPr defaultRowHeight="11.25" x14ac:dyDescent="0.2"/>
  <cols>
    <col min="1" max="1" width="52" style="3" customWidth="1"/>
    <col min="2" max="2" width="10" style="2" customWidth="1"/>
    <col min="3" max="5" width="10.6640625" style="2" customWidth="1"/>
    <col min="6" max="8" width="11.6640625" style="2" customWidth="1"/>
    <col min="9" max="15" width="13.6640625" style="2" customWidth="1"/>
    <col min="16" max="20" width="14.6640625" style="2" customWidth="1"/>
    <col min="21" max="21" width="9.33203125" style="98" customWidth="1"/>
  </cols>
  <sheetData>
    <row r="1" spans="1:24" s="3" customFormat="1" ht="43.5" customHeight="1" x14ac:dyDescent="0.2">
      <c r="A1" s="1716" t="str">
        <f>'t1'!A1</f>
        <v>REGIONI ED AUTONOMIE LOCALI - anno 2024</v>
      </c>
      <c r="B1" s="1716"/>
      <c r="C1" s="1716"/>
      <c r="D1" s="1716"/>
      <c r="E1" s="1716"/>
      <c r="F1" s="1716"/>
      <c r="G1" s="1716"/>
      <c r="H1" s="1716"/>
      <c r="I1" s="1716"/>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07" t="s">
        <v>370</v>
      </c>
      <c r="G4" s="1808"/>
      <c r="H4" s="1809"/>
      <c r="I4" s="1807" t="s">
        <v>500</v>
      </c>
      <c r="J4" s="1808"/>
      <c r="K4" s="1808"/>
      <c r="L4" s="1808"/>
      <c r="M4" s="1808"/>
      <c r="N4" s="1808"/>
      <c r="O4" s="1809"/>
      <c r="P4" s="1807" t="s">
        <v>501</v>
      </c>
      <c r="Q4" s="1808"/>
      <c r="R4" s="1808"/>
      <c r="S4" s="1808"/>
      <c r="T4" s="1809"/>
    </row>
    <row r="5" spans="1:24" ht="63" x14ac:dyDescent="0.15">
      <c r="A5" s="528" t="s">
        <v>230</v>
      </c>
      <c r="B5" s="529" t="s">
        <v>192</v>
      </c>
      <c r="C5" s="530" t="str">
        <f>"presenti al 31/12/"&amp;'t1'!L1&amp;" (tab.1)"</f>
        <v>presenti al 31/12/2024 (tab.1)</v>
      </c>
      <c r="D5" s="530" t="s">
        <v>13</v>
      </c>
      <c r="E5" s="529" t="s">
        <v>371</v>
      </c>
      <c r="F5" s="531" t="str">
        <f>'t11'!C4</f>
        <v>FERIE</v>
      </c>
      <c r="G5" s="531" t="s">
        <v>372</v>
      </c>
      <c r="H5" s="531" t="s">
        <v>373</v>
      </c>
      <c r="I5" s="531" t="s">
        <v>731</v>
      </c>
      <c r="J5" s="531" t="str">
        <f>'t12'!E4</f>
        <v>R.I.A.</v>
      </c>
      <c r="K5" s="531" t="s">
        <v>730</v>
      </c>
      <c r="L5" s="531" t="str">
        <f>'t12'!H4</f>
        <v>TREDICESIMA MENSILiTA'</v>
      </c>
      <c r="M5" s="532" t="s">
        <v>374</v>
      </c>
      <c r="N5" s="531" t="str">
        <f>'t12'!I4</f>
        <v>ARRETRATI  ANNI PRECEDENTI</v>
      </c>
      <c r="O5" s="531"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IF($D6&gt;0,(SUM('t11'!E8:P8)/$D6)," ")</f>
        <v xml:space="preserve"> </v>
      </c>
      <c r="H6" s="535" t="str">
        <f>IF($D6&gt;0,(SUM('t11'!Q8:T8)/$D6),"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0</v>
      </c>
      <c r="D7" s="534">
        <f>('t1'!K7+'t1'!L7)-SUM('t3'!C7:F7,'t3'!I7:J7)+SUM('t3'!K7:N7)</f>
        <v>0</v>
      </c>
      <c r="E7" s="535">
        <f>'t12'!C7/12</f>
        <v>0</v>
      </c>
      <c r="F7" s="535" t="str">
        <f>IF($D7&gt;0,(('t11'!C9+'t11'!D9)/$D7)," ")</f>
        <v xml:space="preserve"> </v>
      </c>
      <c r="G7" s="535" t="str">
        <f>IF($D7&gt;0,(SUM('t11'!E9:P9)/$D7)," ")</f>
        <v xml:space="preserve"> </v>
      </c>
      <c r="H7" s="535" t="str">
        <f>IF($D7&gt;0,(SUM('t11'!Q9:T9)/$D7)," ")</f>
        <v xml:space="preserve"> </v>
      </c>
      <c r="I7" s="536" t="str">
        <f>IF($E7=0," ",('t12'!D7)/$E7)</f>
        <v xml:space="preserve"> </v>
      </c>
      <c r="J7" s="536" t="str">
        <f>IF($E7=0," ",'t12'!E7/$E7)</f>
        <v xml:space="preserve"> </v>
      </c>
      <c r="K7" s="536" t="str">
        <f>IF($E7=0," ",'t12'!G7/$E7)</f>
        <v xml:space="preserve"> </v>
      </c>
      <c r="L7" s="536" t="str">
        <f>IF($E7=0," ",'t12'!H7/$E7)</f>
        <v xml:space="preserve"> </v>
      </c>
      <c r="M7" s="537">
        <f t="shared" ref="M7:M22" si="0">SUM(I7:L7)</f>
        <v>0</v>
      </c>
      <c r="N7" s="538" t="str">
        <f>IF($E7=0," ",'t12'!I7/$E7)</f>
        <v xml:space="preserve"> </v>
      </c>
      <c r="O7" s="538" t="str">
        <f>IF($E7=0," ",'t12'!J7/$E7)</f>
        <v xml:space="preserve"> </v>
      </c>
      <c r="P7" s="536" t="str">
        <f>IF($E7=0," ",'t13'!X7/$E7)</f>
        <v xml:space="preserve"> </v>
      </c>
      <c r="Q7" s="536" t="str">
        <f>IF($E7=0," ",SUM('t13'!C7:K7)/$E7)</f>
        <v xml:space="preserve"> </v>
      </c>
      <c r="R7" s="536" t="str">
        <f>IF($E7=0," ",(SUM('t13'!L7:U7)+'t13'!W7)/$E7)</f>
        <v xml:space="preserve"> </v>
      </c>
      <c r="S7" s="537">
        <f t="shared" ref="S7:S22" si="1">SUM(P7:R7)</f>
        <v>0</v>
      </c>
      <c r="T7" s="538" t="str">
        <f>IF($E7=0," ",'t13'!V7/$E7)</f>
        <v xml:space="preserve"> </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IF($D8&gt;0,(SUM('t11'!E10:P10)/$D8)," ")</f>
        <v xml:space="preserve"> </v>
      </c>
      <c r="H8" s="535" t="str">
        <f>IF($D8&gt;0,(SUM('t11'!Q10:T10)/$D8),"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IF($D9&gt;0,(SUM('t11'!E11:P11)/$D9)," ")</f>
        <v xml:space="preserve"> </v>
      </c>
      <c r="H9" s="535" t="str">
        <f>IF($D9&gt;0,(SUM('t11'!Q11:T11)/$D9),"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1</v>
      </c>
      <c r="D10" s="534">
        <f>('t1'!K13+'t1'!L13)-SUM('t3'!C10:F10,'t3'!I10:J10)+SUM('t3'!K10:N10)</f>
        <v>1</v>
      </c>
      <c r="E10" s="535">
        <f>'t12'!C10/12</f>
        <v>0</v>
      </c>
      <c r="F10" s="535">
        <f>IF($D10&gt;0,(('t11'!C12+'t11'!D12)/$D10)," ")</f>
        <v>0</v>
      </c>
      <c r="G10" s="535">
        <f>IF($D10&gt;0,(SUM('t11'!E12:P12)/$D10)," ")</f>
        <v>0</v>
      </c>
      <c r="H10" s="535">
        <f>IF($D10&gt;0,(SUM('t11'!Q12:T12)/$D10)," ")</f>
        <v>0</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1</v>
      </c>
      <c r="D11" s="534">
        <f>('t1'!K14+'t1'!L14)-SUM('t3'!C11:F11,'t3'!I11:J11)+SUM('t3'!K11:N11)</f>
        <v>1</v>
      </c>
      <c r="E11" s="535">
        <f>'t12'!C11/12</f>
        <v>0</v>
      </c>
      <c r="F11" s="535">
        <f>IF($D11&gt;0,(('t11'!C13+'t11'!D13)/$D11)," ")</f>
        <v>0</v>
      </c>
      <c r="G11" s="535">
        <f>IF($D11&gt;0,(SUM('t11'!E13:P13)/$D11)," ")</f>
        <v>0</v>
      </c>
      <c r="H11" s="535">
        <f>IF($D11&gt;0,(SUM('t11'!Q13:T13)/$D11)," ")</f>
        <v>0</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IF($D12&gt;0,(SUM('t11'!E14:P14)/$D12)," ")</f>
        <v xml:space="preserve"> </v>
      </c>
      <c r="H12" s="535" t="str">
        <f>IF($D12&gt;0,(SUM('t11'!Q14:T14)/$D12),"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1</v>
      </c>
      <c r="E13" s="535">
        <f>'t12'!C13/12</f>
        <v>1</v>
      </c>
      <c r="F13" s="535">
        <f>IF($D13&gt;0,(('t11'!C15+'t11'!D15)/$D13)," ")</f>
        <v>72</v>
      </c>
      <c r="G13" s="535">
        <f>IF($D13&gt;0,(SUM('t11'!E15:P15)/$D13)," ")</f>
        <v>36</v>
      </c>
      <c r="H13" s="535">
        <f>IF($D13&gt;0,(SUM('t11'!Q15:T15)/$D13)," ")</f>
        <v>0</v>
      </c>
      <c r="I13" s="536">
        <f>IF($E13=0," ",('t12'!D13)/$E13)</f>
        <v>43229</v>
      </c>
      <c r="J13" s="536">
        <f>IF($E13=0," ",'t12'!E13/$E13)</f>
        <v>0</v>
      </c>
      <c r="K13" s="536">
        <f>IF($E13=0," ",'t12'!G13/$E13)</f>
        <v>0</v>
      </c>
      <c r="L13" s="536">
        <f>IF($E13=0," ",'t12'!H13/$E13)</f>
        <v>7362</v>
      </c>
      <c r="M13" s="537">
        <f>SUM(I13:L13)</f>
        <v>50591</v>
      </c>
      <c r="N13" s="538">
        <f>IF($E13=0," ",'t12'!I13/$E13)</f>
        <v>4751</v>
      </c>
      <c r="O13" s="538">
        <f>IF($E13=0," ",'t12'!J13/$E13)</f>
        <v>0</v>
      </c>
      <c r="P13" s="536">
        <f>IF($E13=0," ",'t13'!X13/$E13)</f>
        <v>0</v>
      </c>
      <c r="Q13" s="536">
        <f>IF($E13=0," ",SUM('t13'!C13:K13)/$E13)</f>
        <v>69564</v>
      </c>
      <c r="R13" s="536">
        <f>IF($E13=0," ",(SUM('t13'!L13:U13)+'t13'!W13)/$E13)</f>
        <v>0</v>
      </c>
      <c r="S13" s="537">
        <f>SUM(P13:R13)</f>
        <v>69564</v>
      </c>
      <c r="T13" s="538">
        <f>IF($E13=0," ",'t13'!V13/$E13)</f>
        <v>2496</v>
      </c>
    </row>
    <row r="14" spans="1:24" x14ac:dyDescent="0.2">
      <c r="A14" s="120" t="str">
        <f>'t1'!A14</f>
        <v>DIRIGENTE A TEMPO DETERMINATO IN D.O.</v>
      </c>
      <c r="B14" s="91" t="str">
        <f>'t1'!B14</f>
        <v>0D0165</v>
      </c>
      <c r="C14" s="534">
        <f>'t1'!K11+'t1'!L11</f>
        <v>0</v>
      </c>
      <c r="D14" s="534">
        <f>('t1'!K11+'t1'!L11)-SUM('t3'!C14:F14,'t3'!I14:J14)+SUM('t3'!K14:N14)</f>
        <v>0</v>
      </c>
      <c r="E14" s="535">
        <f>'t12'!C14/12</f>
        <v>1</v>
      </c>
      <c r="F14" s="535" t="str">
        <f>IF($D14&gt;0,(('t11'!C16+'t11'!D16)/$D14)," ")</f>
        <v xml:space="preserve"> </v>
      </c>
      <c r="G14" s="535" t="str">
        <f>IF($D14&gt;0,(SUM('t11'!E16:P16)/$D14)," ")</f>
        <v xml:space="preserve"> </v>
      </c>
      <c r="H14" s="535" t="str">
        <f>IF($D14&gt;0,(SUM('t11'!Q16:T16)/$D14)," ")</f>
        <v xml:space="preserve"> </v>
      </c>
      <c r="I14" s="536">
        <f>IF($E14=0," ",('t12'!D14)/$E14)</f>
        <v>43229</v>
      </c>
      <c r="J14" s="536">
        <f>IF($E14=0," ",'t12'!E14/$E14)</f>
        <v>0</v>
      </c>
      <c r="K14" s="536">
        <f>IF($E14=0," ",'t12'!G14/$E14)</f>
        <v>0</v>
      </c>
      <c r="L14" s="536">
        <f>IF($E14=0," ",'t12'!H14/$E14)</f>
        <v>6861</v>
      </c>
      <c r="M14" s="537">
        <f t="shared" si="0"/>
        <v>50090</v>
      </c>
      <c r="N14" s="538">
        <f>IF($E14=0," ",'t12'!I14/$E14)</f>
        <v>6609</v>
      </c>
      <c r="O14" s="538">
        <f>IF($E14=0," ",'t12'!J14/$E14)</f>
        <v>0</v>
      </c>
      <c r="P14" s="536">
        <f>IF($E14=0," ",'t13'!X14/$E14)</f>
        <v>0</v>
      </c>
      <c r="Q14" s="536">
        <f>IF($E14=0," ",SUM('t13'!C14:K14)/$E14)</f>
        <v>62256</v>
      </c>
      <c r="R14" s="536">
        <f>IF($E14=0," ",(SUM('t13'!L14:U14)+'t13'!W14)/$E14)</f>
        <v>0</v>
      </c>
      <c r="S14" s="537">
        <f t="shared" si="1"/>
        <v>62256</v>
      </c>
      <c r="T14" s="538">
        <f>IF($E14=0," ",'t13'!V14/$E14)</f>
        <v>2761</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IF($D15&gt;0,(SUM('t11'!E17:P17)/$D15)," ")</f>
        <v xml:space="preserve"> </v>
      </c>
      <c r="H15" s="535" t="str">
        <f>IF($D15&gt;0,(SUM('t11'!Q17:T17)/$D15),"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IF($D16&gt;0,(SUM('t11'!E18:P18)/$D16)," ")</f>
        <v xml:space="preserve"> </v>
      </c>
      <c r="H16" s="535" t="str">
        <f>IF($D16&gt;0,(SUM('t11'!Q18:T18)/$D16),"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26</v>
      </c>
      <c r="D17" s="534">
        <f>('t1'!K17+'t1'!L17)-SUM('t3'!C17:F17,'t3'!I17:J17)+SUM('t3'!K17:N17)</f>
        <v>26</v>
      </c>
      <c r="E17" s="535">
        <f>'t12'!C17/12</f>
        <v>23.7</v>
      </c>
      <c r="F17" s="535">
        <f>IF($D17&gt;0,(('t11'!C19+'t11'!D19)/$D17)," ")</f>
        <v>24.81</v>
      </c>
      <c r="G17" s="535">
        <f>IF($D17&gt;0,(SUM('t11'!E19:P19)/$D17)," ")</f>
        <v>9.23</v>
      </c>
      <c r="H17" s="535">
        <f>IF($D17&gt;0,(SUM('t11'!Q19:T19)/$D17)," ")</f>
        <v>0.69</v>
      </c>
      <c r="I17" s="536">
        <f>IF($E17=0," ",('t12'!D17)/$E17)</f>
        <v>23127</v>
      </c>
      <c r="J17" s="536">
        <f>IF($E17=0," ",'t12'!E17/$E17)</f>
        <v>0</v>
      </c>
      <c r="K17" s="536">
        <f>IF($E17=0," ",'t12'!G17/$E17)</f>
        <v>382</v>
      </c>
      <c r="L17" s="536">
        <f>IF($E17=0," ",'t12'!H17/$E17)</f>
        <v>2767</v>
      </c>
      <c r="M17" s="537">
        <f t="shared" si="0"/>
        <v>26276</v>
      </c>
      <c r="N17" s="538">
        <f>IF($E17=0," ",'t12'!I17/$E17)</f>
        <v>414</v>
      </c>
      <c r="O17" s="538">
        <f>IF($E17=0," ",'t12'!J17/$E17)</f>
        <v>26</v>
      </c>
      <c r="P17" s="536">
        <f>IF($E17=0," ",'t13'!X17/$E17)</f>
        <v>4</v>
      </c>
      <c r="Q17" s="536">
        <f>IF($E17=0," ",SUM('t13'!C17:K17)/$E17)</f>
        <v>8936</v>
      </c>
      <c r="R17" s="536">
        <f>IF($E17=0," ",(SUM('t13'!L17:U17)+'t13'!W17)/$E17)</f>
        <v>2265</v>
      </c>
      <c r="S17" s="537">
        <f t="shared" si="1"/>
        <v>11205</v>
      </c>
      <c r="T17" s="538">
        <f>IF($E17=0," ",'t13'!V17/$E17)</f>
        <v>0</v>
      </c>
    </row>
    <row r="18" spans="1:25" s="98" customFormat="1" x14ac:dyDescent="0.2">
      <c r="A18" s="120" t="str">
        <f>'t1'!A18</f>
        <v>ISTRUTTORI</v>
      </c>
      <c r="B18" s="91" t="str">
        <f>'t1'!B18</f>
        <v>0IR000</v>
      </c>
      <c r="C18" s="534">
        <f>'t1'!K18+'t1'!L18</f>
        <v>21</v>
      </c>
      <c r="D18" s="534">
        <f>('t1'!K18+'t1'!L18)-SUM('t3'!C18:F18,'t3'!I18:J18)+SUM('t3'!K18:N18)</f>
        <v>21</v>
      </c>
      <c r="E18" s="535">
        <f>'t12'!C18/12</f>
        <v>20.13</v>
      </c>
      <c r="F18" s="535">
        <f>IF($D18&gt;0,(('t11'!C20+'t11'!D20)/$D18)," ")</f>
        <v>26.48</v>
      </c>
      <c r="G18" s="535">
        <f>IF($D18&gt;0,(SUM('t11'!E20:P20)/$D18)," ")</f>
        <v>21.95</v>
      </c>
      <c r="H18" s="535">
        <f>IF($D18&gt;0,(SUM('t11'!Q20:T20)/$D18)," ")</f>
        <v>0.24</v>
      </c>
      <c r="I18" s="536">
        <f>IF($E18=0," ",('t12'!D18)/$E18)</f>
        <v>21392</v>
      </c>
      <c r="J18" s="536">
        <f>IF($E18=0," ",'t12'!E18/$E18)</f>
        <v>0</v>
      </c>
      <c r="K18" s="536">
        <f>IF($E18=0," ",'t12'!G18/$E18)</f>
        <v>151</v>
      </c>
      <c r="L18" s="536">
        <f>IF($E18=0," ",'t12'!H18/$E18)</f>
        <v>1829</v>
      </c>
      <c r="M18" s="537">
        <f t="shared" si="0"/>
        <v>23372</v>
      </c>
      <c r="N18" s="538">
        <f>IF($E18=0," ",'t12'!I18/$E18)</f>
        <v>164</v>
      </c>
      <c r="O18" s="538">
        <f>IF($E18=0," ",'t12'!J18/$E18)</f>
        <v>32</v>
      </c>
      <c r="P18" s="536">
        <f>IF($E18=0," ",'t13'!X18/$E18)</f>
        <v>6</v>
      </c>
      <c r="Q18" s="536">
        <f>IF($E18=0," ",SUM('t13'!C18:K18)/$E18)</f>
        <v>714</v>
      </c>
      <c r="R18" s="536">
        <f>IF($E18=0," ",(SUM('t13'!L18:U18)+'t13'!W18)/$E18)</f>
        <v>4464</v>
      </c>
      <c r="S18" s="537">
        <f t="shared" si="1"/>
        <v>5184</v>
      </c>
      <c r="T18" s="538">
        <f>IF($E18=0," ",'t13'!V18/$E18)</f>
        <v>0</v>
      </c>
      <c r="V18"/>
      <c r="W18"/>
      <c r="X18"/>
      <c r="Y18"/>
    </row>
    <row r="19" spans="1:25" s="98" customFormat="1" x14ac:dyDescent="0.2">
      <c r="A19" s="120" t="str">
        <f>'t1'!A19</f>
        <v>OPERATORI ESPERTI</v>
      </c>
      <c r="B19" s="91" t="str">
        <f>'t1'!B19</f>
        <v>0OEESP</v>
      </c>
      <c r="C19" s="534">
        <f>'t1'!K19+'t1'!L19</f>
        <v>5</v>
      </c>
      <c r="D19" s="534">
        <f>('t1'!K19+'t1'!L19)-SUM('t3'!C19:F19,'t3'!I19:J19)+SUM('t3'!K19:N19)</f>
        <v>5</v>
      </c>
      <c r="E19" s="535">
        <f>'t12'!C19/12</f>
        <v>5.25</v>
      </c>
      <c r="F19" s="535">
        <f>IF($D19&gt;0,(('t11'!C21+'t11'!D21)/$D19)," ")</f>
        <v>32.799999999999997</v>
      </c>
      <c r="G19" s="535">
        <f>IF($D19&gt;0,(SUM('t11'!E21:P21)/$D19)," ")</f>
        <v>23.8</v>
      </c>
      <c r="H19" s="535">
        <f>IF($D19&gt;0,(SUM('t11'!Q21:T21)/$D19)," ")</f>
        <v>4.2</v>
      </c>
      <c r="I19" s="536">
        <f>IF($E19=0," ",('t12'!D19)/$E19)</f>
        <v>18981</v>
      </c>
      <c r="J19" s="536">
        <f>IF($E19=0," ",'t12'!E19/$E19)</f>
        <v>10</v>
      </c>
      <c r="K19" s="536">
        <f>IF($E19=0," ",'t12'!G19/$E19)</f>
        <v>114</v>
      </c>
      <c r="L19" s="536">
        <f>IF($E19=0," ",'t12'!H19/$E19)</f>
        <v>1522</v>
      </c>
      <c r="M19" s="537">
        <f t="shared" si="0"/>
        <v>20627</v>
      </c>
      <c r="N19" s="538">
        <f>IF($E19=0," ",'t12'!I19/$E19)</f>
        <v>124</v>
      </c>
      <c r="O19" s="538">
        <f>IF($E19=0," ",'t12'!J19/$E19)</f>
        <v>41</v>
      </c>
      <c r="P19" s="536">
        <f>IF($E19=0," ",'t13'!X19/$E19)</f>
        <v>32</v>
      </c>
      <c r="Q19" s="536">
        <f>IF($E19=0," ",SUM('t13'!C19:K19)/$E19)</f>
        <v>578</v>
      </c>
      <c r="R19" s="536">
        <f>IF($E19=0," ",(SUM('t13'!L19:U19)+'t13'!W19)/$E19)</f>
        <v>4068</v>
      </c>
      <c r="S19" s="537">
        <f t="shared" si="1"/>
        <v>4678</v>
      </c>
      <c r="T19" s="538">
        <f>IF($E19=0," ",'t13'!V19/$E19)</f>
        <v>0</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IF($D20&gt;0,(SUM('t11'!E22:P22)/$D20)," ")</f>
        <v xml:space="preserve"> </v>
      </c>
      <c r="H20" s="535" t="str">
        <f>IF($D20&gt;0,(SUM('t11'!Q22:T22)/$D20),"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IF($D21&gt;0,(SUM('t11'!E23:P23)/$D21)," ")</f>
        <v xml:space="preserve"> </v>
      </c>
      <c r="H21" s="535" t="str">
        <f>IF($D21&gt;0,(SUM('t11'!Q23:T23)/$D21),"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IF($D22&gt;0,(SUM('t11'!E24:P24)/$D22)," ")</f>
        <v xml:space="preserve"> </v>
      </c>
      <c r="H22" s="535" t="str">
        <f>IF($D22&gt;0,(SUM('t11'!Q24:T24)/$D22),"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31/12/2024 di T1 - personale dell'amministrazione comandato/distaccato, fuori ruolo e in esonero di T3 + personale esterno comandato/distaccato e fuori ruolo di T3</v>
      </c>
    </row>
    <row r="25" spans="1:25" x14ac:dyDescent="0.2">
      <c r="A25" s="3" t="s">
        <v>502</v>
      </c>
    </row>
    <row r="28" spans="1:25" ht="18.75" x14ac:dyDescent="0.3">
      <c r="L28" s="1381"/>
    </row>
  </sheetData>
  <sheetProtection algorithmName="SHA-512" hashValue="3kK+T/zjTkPJAZHq547y4kU8hkrDH4lbSJfmIRRPu69uArGz1L1GnHokNCJJVtkOq3LNysOyywv/Nqt234npGw==" saltValue="PODsy5av4PIFUPGB7Sk+Zg=="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9">
    <pageSetUpPr fitToPage="1"/>
  </sheetPr>
  <dimension ref="A1:N252"/>
  <sheetViews>
    <sheetView topLeftCell="A104" zoomScale="75" zoomScaleNormal="75" workbookViewId="0">
      <selection activeCell="F138" sqref="F138"/>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 style="508" hidden="1" customWidth="1"/>
    <col min="10" max="10" width="8.5" style="505" hidden="1" customWidth="1"/>
    <col min="11" max="11" width="6.5" style="505" hidden="1" customWidth="1"/>
    <col min="12"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2024</v>
      </c>
      <c r="E2" s="542"/>
      <c r="F2" s="542"/>
      <c r="G2" s="542"/>
      <c r="H2" s="684"/>
      <c r="I2" s="475"/>
    </row>
    <row r="3" spans="1:14" x14ac:dyDescent="0.15">
      <c r="B3" s="467"/>
      <c r="C3" s="467"/>
      <c r="D3" s="467"/>
      <c r="E3" s="467"/>
      <c r="F3" s="467"/>
      <c r="G3" s="467"/>
      <c r="H3" s="685"/>
      <c r="I3" s="475"/>
    </row>
    <row r="4" spans="1:14" hidden="1" x14ac:dyDescent="0.15">
      <c r="B4" s="469"/>
      <c r="C4" s="470"/>
      <c r="D4" s="469"/>
      <c r="E4" s="469"/>
      <c r="F4" s="476" t="s">
        <v>69</v>
      </c>
      <c r="G4" s="469"/>
      <c r="H4" s="685"/>
      <c r="I4" s="475"/>
    </row>
    <row r="5" spans="1:14" hidden="1" x14ac:dyDescent="0.15">
      <c r="B5" s="469"/>
      <c r="C5" s="470"/>
      <c r="D5" s="469"/>
      <c r="E5" s="469"/>
      <c r="F5" s="479"/>
      <c r="G5" s="469"/>
      <c r="H5" s="685"/>
      <c r="I5" s="475"/>
    </row>
    <row r="6" spans="1:14" ht="17.25" hidden="1" customHeight="1" x14ac:dyDescent="0.15">
      <c r="A6" s="539" t="s">
        <v>290</v>
      </c>
      <c r="B6" s="471" t="s">
        <v>338</v>
      </c>
      <c r="C6" s="543"/>
      <c r="F6" s="478"/>
      <c r="H6" s="685"/>
      <c r="I6" s="475"/>
    </row>
    <row r="7" spans="1:14" ht="17.2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17" t="s">
        <v>741</v>
      </c>
      <c r="C18" s="1620"/>
      <c r="D18" s="1620"/>
      <c r="E18" s="1620"/>
      <c r="F18" s="886" t="s">
        <v>650</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1" t="s">
        <v>1067</v>
      </c>
      <c r="C20" s="1620"/>
      <c r="D20" s="1620"/>
      <c r="E20" s="1620"/>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31.5" customHeight="1" x14ac:dyDescent="0.25">
      <c r="A22" s="539" t="s">
        <v>296</v>
      </c>
      <c r="B22" s="1622" t="s">
        <v>759</v>
      </c>
      <c r="C22" s="1623"/>
      <c r="D22" s="1623"/>
      <c r="E22" s="1623"/>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20.25" hidden="1" customHeight="1" x14ac:dyDescent="0.15">
      <c r="H24" s="685"/>
      <c r="I24"/>
      <c r="N24" s="507"/>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1.5" customHeight="1" x14ac:dyDescent="0.25">
      <c r="A32" s="539" t="s">
        <v>299</v>
      </c>
      <c r="B32" s="1637" t="s">
        <v>2</v>
      </c>
      <c r="C32" s="1637"/>
      <c r="D32" s="1637"/>
      <c r="E32" s="1638"/>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1"/>
      <c r="C37" s="1620"/>
      <c r="D37" s="1620"/>
      <c r="E37" s="1639"/>
      <c r="F37" s="922"/>
      <c r="G37" s="1603"/>
      <c r="H37" s="1611"/>
      <c r="I37" s="475"/>
    </row>
    <row r="38" spans="1:14" ht="15" hidden="1" customHeight="1" x14ac:dyDescent="0.15">
      <c r="H38" s="685"/>
      <c r="I38" s="475"/>
    </row>
    <row r="39" spans="1:14" ht="15" customHeight="1" x14ac:dyDescent="0.15">
      <c r="F39" s="476" t="s">
        <v>68</v>
      </c>
      <c r="H39" s="685"/>
      <c r="I39" s="475"/>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1" t="s">
        <v>411</v>
      </c>
      <c r="C44" s="1618"/>
      <c r="D44" s="1618"/>
      <c r="E44" s="1619"/>
      <c r="F44" s="478">
        <v>0</v>
      </c>
      <c r="G44" s="1603" t="str">
        <f>IF(F44="","RISPOSTA OBBLIGATORIA","")</f>
        <v/>
      </c>
      <c r="H44" s="1604"/>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1" t="s">
        <v>732</v>
      </c>
      <c r="C47" s="1601"/>
      <c r="D47" s="1601"/>
      <c r="E47" s="1602"/>
      <c r="F47" s="587"/>
      <c r="G47" s="586"/>
      <c r="H47" s="596" t="str">
        <f>IF(I47=0,"RISPOSTA OBBLIGATORIA","")</f>
        <v>RISPOSTA OBBLIGATORIA</v>
      </c>
      <c r="I47" s="475">
        <v>0</v>
      </c>
      <c r="J47" s="505" t="str">
        <f>IF(I47=1,"VERO",IF(I47=2,"FALSO",""))</f>
        <v/>
      </c>
    </row>
    <row r="48" spans="1:14" ht="23.1" customHeight="1" x14ac:dyDescent="0.15">
      <c r="B48" s="694"/>
      <c r="C48" s="503" t="s">
        <v>733</v>
      </c>
      <c r="D48" s="694"/>
      <c r="E48" s="694"/>
      <c r="F48" s="588"/>
      <c r="G48" s="585"/>
      <c r="H48" s="690"/>
      <c r="I48" s="475"/>
    </row>
    <row r="49" spans="1:10" ht="40.35" customHeight="1" x14ac:dyDescent="0.15">
      <c r="B49" s="546">
        <v>23</v>
      </c>
      <c r="C49" s="1601" t="s">
        <v>762</v>
      </c>
      <c r="D49" s="1601"/>
      <c r="E49" s="160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734</v>
      </c>
      <c r="B52" s="1601" t="s">
        <v>763</v>
      </c>
      <c r="C52" s="1601"/>
      <c r="D52" s="1601"/>
      <c r="E52" s="1602"/>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1" t="s">
        <v>17</v>
      </c>
      <c r="C55" s="1601"/>
      <c r="D55" s="1601"/>
      <c r="E55" s="1602"/>
      <c r="F55" s="478">
        <v>0</v>
      </c>
      <c r="G55" s="1603" t="str">
        <f>IF(F55="","RISPOSTA OBBLIGATORIA","")</f>
        <v/>
      </c>
      <c r="H55" s="1604"/>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1" t="s">
        <v>21</v>
      </c>
      <c r="C58" s="1601"/>
      <c r="D58" s="1601"/>
      <c r="E58" s="1602"/>
      <c r="F58" s="478">
        <v>0</v>
      </c>
      <c r="G58" s="1603" t="str">
        <f>IF(F58="","RISPOSTA OBBLIGATORIA","")</f>
        <v/>
      </c>
      <c r="H58" s="1604"/>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1" t="s">
        <v>19</v>
      </c>
      <c r="C61" s="1601"/>
      <c r="D61" s="1601"/>
      <c r="E61" s="1602"/>
      <c r="F61" s="478">
        <v>0</v>
      </c>
      <c r="G61" s="1603" t="str">
        <f>IF(F61="","RISPOSTA OBBLIGATORIA","")</f>
        <v/>
      </c>
      <c r="H61" s="1604"/>
      <c r="I61" s="475"/>
    </row>
    <row r="62" spans="1:10" ht="15" customHeight="1" x14ac:dyDescent="0.15">
      <c r="B62" s="579"/>
      <c r="C62" s="579"/>
      <c r="D62" s="579"/>
      <c r="E62" s="579"/>
      <c r="F62" s="588"/>
      <c r="G62" s="585"/>
      <c r="H62" s="690"/>
      <c r="I62" s="475"/>
    </row>
    <row r="63" spans="1:10" ht="15" hidden="1" customHeight="1" x14ac:dyDescent="0.15">
      <c r="B63" s="579"/>
      <c r="C63" s="579"/>
      <c r="D63" s="579"/>
      <c r="E63" s="579"/>
      <c r="F63" s="476"/>
      <c r="G63" s="476"/>
      <c r="H63" s="690"/>
      <c r="I63" s="475"/>
    </row>
    <row r="64" spans="1:10" ht="30.75" hidden="1" customHeight="1" x14ac:dyDescent="0.15">
      <c r="A64" s="584" t="s">
        <v>486</v>
      </c>
      <c r="B64" s="1601"/>
      <c r="C64" s="1601"/>
      <c r="D64" s="1601"/>
      <c r="E64" s="1601"/>
      <c r="F64" s="587"/>
      <c r="G64" s="586"/>
      <c r="H64" s="690"/>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G66" s="585"/>
      <c r="H66" s="690"/>
      <c r="I66" s="475"/>
    </row>
    <row r="67" spans="1:9" ht="30" hidden="1" customHeight="1" x14ac:dyDescent="0.15">
      <c r="A67" s="584"/>
      <c r="B67" s="540">
        <v>29</v>
      </c>
      <c r="C67" s="1601"/>
      <c r="D67" s="1601"/>
      <c r="E67" s="1602"/>
      <c r="F67" s="478"/>
      <c r="G67" s="1612"/>
      <c r="H67" s="1613"/>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B70" s="540">
        <v>30</v>
      </c>
      <c r="C70" s="1601"/>
      <c r="D70" s="1601"/>
      <c r="E70" s="1602"/>
      <c r="F70" s="478"/>
      <c r="G70" s="1612"/>
      <c r="H70" s="1613"/>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A78" s="480"/>
      <c r="B78" s="480"/>
      <c r="C78" s="480"/>
      <c r="D78" s="480"/>
      <c r="E78" s="480"/>
      <c r="F78" s="480"/>
      <c r="G78" s="480"/>
      <c r="H78" s="686"/>
      <c r="I78" s="414"/>
    </row>
    <row r="79" spans="1:9" ht="15" hidden="1" customHeight="1" x14ac:dyDescent="0.15">
      <c r="A79" s="480"/>
      <c r="B79" s="480"/>
      <c r="C79" s="480"/>
      <c r="D79" s="480"/>
      <c r="E79" s="480"/>
      <c r="F79" s="480"/>
      <c r="G79" s="480"/>
      <c r="H79" s="686"/>
      <c r="I79" s="414"/>
    </row>
    <row r="80" spans="1:9" ht="15" hidden="1" customHeight="1" x14ac:dyDescent="0.15">
      <c r="A80" s="480"/>
      <c r="B80" s="480"/>
      <c r="C80" s="480"/>
      <c r="D80" s="480"/>
      <c r="E80" s="480"/>
      <c r="F80" s="480"/>
      <c r="G80" s="480"/>
      <c r="H80" s="686"/>
      <c r="I80" s="414"/>
    </row>
    <row r="81" spans="1:10" ht="18.600000000000001" hidden="1" customHeight="1" x14ac:dyDescent="0.15">
      <c r="C81" s="642"/>
      <c r="D81" s="695"/>
      <c r="E81" s="695"/>
      <c r="F81" s="643"/>
      <c r="G81" s="643"/>
      <c r="H81" s="693"/>
      <c r="I81" s="475"/>
    </row>
    <row r="82" spans="1:10" ht="18.600000000000001" hidden="1" customHeight="1" x14ac:dyDescent="0.15">
      <c r="C82" s="642"/>
      <c r="D82" s="695"/>
      <c r="E82" s="695"/>
      <c r="F82" s="643"/>
      <c r="G82" s="643"/>
      <c r="H82" s="693"/>
      <c r="I82" s="475"/>
    </row>
    <row r="83" spans="1:10" ht="22.35" customHeight="1" x14ac:dyDescent="0.15">
      <c r="B83" s="1614" t="s">
        <v>549</v>
      </c>
      <c r="C83" s="1614"/>
      <c r="D83" s="1614"/>
      <c r="E83" s="695"/>
      <c r="F83" s="476" t="s">
        <v>272</v>
      </c>
      <c r="G83" s="476" t="s">
        <v>273</v>
      </c>
      <c r="H83" s="693"/>
      <c r="I83" s="475"/>
    </row>
    <row r="84" spans="1:10" ht="33" customHeight="1" x14ac:dyDescent="0.15">
      <c r="A84" s="539">
        <v>46</v>
      </c>
      <c r="B84" s="1601" t="s">
        <v>539</v>
      </c>
      <c r="C84" s="1601"/>
      <c r="D84" s="1601"/>
      <c r="E84" s="1601"/>
      <c r="F84" s="547"/>
      <c r="G84" s="547"/>
      <c r="H84" s="596" t="str">
        <f>IF(I84=0,"RISPOSTA OBBLIGATORIA","")</f>
        <v>RISPOSTA OBBLIGATORIA</v>
      </c>
      <c r="I84" s="475">
        <v>0</v>
      </c>
      <c r="J84" s="505" t="str">
        <f>IF(I84=1,"VERO",IF(I84=2,"FALSO",""))</f>
        <v/>
      </c>
    </row>
    <row r="85" spans="1:10" ht="9" customHeight="1" x14ac:dyDescent="0.15">
      <c r="C85" s="642"/>
      <c r="D85" s="695"/>
      <c r="E85" s="695"/>
      <c r="F85" s="643"/>
      <c r="G85" s="643"/>
      <c r="H85" s="693"/>
      <c r="I85" s="475"/>
    </row>
    <row r="86" spans="1:10" ht="33" customHeight="1" x14ac:dyDescent="0.15">
      <c r="A86" s="539">
        <v>47</v>
      </c>
      <c r="B86" s="1601" t="s">
        <v>540</v>
      </c>
      <c r="C86" s="1601"/>
      <c r="D86" s="1601"/>
      <c r="E86" s="1601"/>
      <c r="F86" s="547"/>
      <c r="G86" s="547"/>
      <c r="H86" s="596" t="str">
        <f>IF(I86=0,"RISPOSTA OBBLIGATORIA","")</f>
        <v>RISPOSTA OBBLIGATORIA</v>
      </c>
      <c r="I86" s="475">
        <v>0</v>
      </c>
      <c r="J86" s="505" t="str">
        <f>IF(I86=1,"VERO",IF(I86=2,"FALSO",""))</f>
        <v/>
      </c>
    </row>
    <row r="87" spans="1:10" ht="9" customHeight="1" x14ac:dyDescent="0.15">
      <c r="C87" s="642"/>
      <c r="D87" s="695"/>
      <c r="E87" s="695"/>
      <c r="F87" s="643"/>
      <c r="G87" s="643"/>
      <c r="H87" s="693"/>
      <c r="I87" s="475"/>
    </row>
    <row r="88" spans="1:10" ht="33" customHeight="1" x14ac:dyDescent="0.15">
      <c r="A88" s="539">
        <v>48</v>
      </c>
      <c r="B88" s="1601" t="s">
        <v>541</v>
      </c>
      <c r="C88" s="1601"/>
      <c r="D88" s="1601"/>
      <c r="E88" s="1601"/>
      <c r="F88" s="547"/>
      <c r="G88" s="547"/>
      <c r="H88" s="596" t="str">
        <f>IF(I88=0,"RISPOSTA OBBLIGATORIA","")</f>
        <v>RISPOSTA OBBLIGATORIA</v>
      </c>
      <c r="I88" s="475">
        <v>0</v>
      </c>
      <c r="J88" s="505" t="str">
        <f>IF(I88=1,"VERO",IF(I88=2,"FALSO",""))</f>
        <v/>
      </c>
    </row>
    <row r="89" spans="1:10" ht="9" customHeight="1" x14ac:dyDescent="0.15">
      <c r="C89" s="642"/>
      <c r="D89" s="695"/>
      <c r="E89" s="695"/>
      <c r="F89" s="643"/>
      <c r="G89" s="643"/>
      <c r="H89" s="693"/>
      <c r="I89" s="475"/>
    </row>
    <row r="90" spans="1:10" ht="33" customHeight="1" x14ac:dyDescent="0.15">
      <c r="A90" s="539">
        <v>49</v>
      </c>
      <c r="B90" s="1601" t="s">
        <v>542</v>
      </c>
      <c r="C90" s="1601"/>
      <c r="D90" s="1601"/>
      <c r="E90" s="1601"/>
      <c r="F90" s="547"/>
      <c r="G90" s="547"/>
      <c r="H90" s="596" t="str">
        <f>IF(I90=0,"RISPOSTA OBBLIGATORIA","")</f>
        <v>RISPOSTA OBBLIGATORIA</v>
      </c>
      <c r="I90" s="475">
        <v>0</v>
      </c>
      <c r="J90" s="505" t="str">
        <f>IF(I90=1,"VERO",IF(I90=2,"FALSO",""))</f>
        <v/>
      </c>
    </row>
    <row r="91" spans="1:10" ht="9" customHeight="1" x14ac:dyDescent="0.15">
      <c r="C91" s="642"/>
      <c r="D91" s="695"/>
      <c r="E91" s="695"/>
      <c r="F91" s="643"/>
      <c r="G91" s="643"/>
      <c r="H91" s="693"/>
      <c r="I91" s="475"/>
    </row>
    <row r="92" spans="1:10" ht="33" customHeight="1" x14ac:dyDescent="0.15">
      <c r="A92" s="539">
        <v>50</v>
      </c>
      <c r="B92" s="1601" t="s">
        <v>543</v>
      </c>
      <c r="C92" s="1601"/>
      <c r="D92" s="1601"/>
      <c r="E92" s="1601"/>
      <c r="F92" s="547"/>
      <c r="G92" s="547"/>
      <c r="H92" s="596" t="str">
        <f>IF(I92=0,"RISPOSTA OBBLIGATORIA","")</f>
        <v>RISPOSTA OBBLIGATORIA</v>
      </c>
      <c r="I92" s="475">
        <v>0</v>
      </c>
      <c r="J92" s="505" t="str">
        <f>IF(I92=1,"VERO",IF(I92=2,"FALSO",""))</f>
        <v/>
      </c>
    </row>
    <row r="93" spans="1:10" ht="9" customHeight="1" x14ac:dyDescent="0.15">
      <c r="C93" s="642"/>
      <c r="D93" s="695"/>
      <c r="E93" s="695"/>
      <c r="F93" s="643"/>
      <c r="G93" s="643"/>
      <c r="H93" s="693"/>
      <c r="I93" s="475"/>
    </row>
    <row r="94" spans="1:10" ht="33" customHeight="1" x14ac:dyDescent="0.15">
      <c r="A94" s="539">
        <v>51</v>
      </c>
      <c r="B94" s="1601" t="s">
        <v>544</v>
      </c>
      <c r="C94" s="1601"/>
      <c r="D94" s="1601"/>
      <c r="E94" s="1601"/>
      <c r="F94" s="547"/>
      <c r="G94" s="547"/>
      <c r="H94" s="596" t="str">
        <f>IF(I94=0,"RISPOSTA OBBLIGATORIA","")</f>
        <v>RISPOSTA OBBLIGATORIA</v>
      </c>
      <c r="I94" s="475">
        <v>0</v>
      </c>
      <c r="J94" s="505" t="str">
        <f>IF(I94=1,"VERO",IF(I94=2,"FALSO",""))</f>
        <v/>
      </c>
    </row>
    <row r="95" spans="1:10" ht="9" customHeight="1" x14ac:dyDescent="0.15">
      <c r="C95" s="642"/>
      <c r="D95" s="695"/>
      <c r="E95" s="695"/>
      <c r="F95" s="643"/>
      <c r="G95" s="643"/>
      <c r="H95" s="693"/>
      <c r="I95" s="475"/>
    </row>
    <row r="96" spans="1:10" ht="42" customHeight="1" x14ac:dyDescent="0.15">
      <c r="A96" s="539">
        <v>52</v>
      </c>
      <c r="B96" s="1601" t="s">
        <v>545</v>
      </c>
      <c r="C96" s="1601"/>
      <c r="D96" s="1601"/>
      <c r="E96" s="1601"/>
      <c r="F96" s="547"/>
      <c r="G96" s="547"/>
      <c r="H96" s="596" t="str">
        <f>IF(I96=0,"RISPOSTA OBBLIGATORIA","")</f>
        <v>RISPOSTA OBBLIGATORIA</v>
      </c>
      <c r="I96" s="475">
        <v>0</v>
      </c>
      <c r="J96" s="505" t="str">
        <f>IF(I96=1,"VERO",IF(I96=2,"FALSO",""))</f>
        <v/>
      </c>
    </row>
    <row r="97" spans="1:11" ht="9" customHeight="1" x14ac:dyDescent="0.15">
      <c r="C97" s="642"/>
      <c r="D97" s="695"/>
      <c r="E97" s="695"/>
      <c r="F97" s="643"/>
      <c r="G97" s="643"/>
      <c r="H97" s="693"/>
      <c r="I97" s="475"/>
    </row>
    <row r="98" spans="1:11" ht="33" customHeight="1" x14ac:dyDescent="0.15">
      <c r="A98" s="539">
        <v>53</v>
      </c>
      <c r="B98" s="1601" t="s">
        <v>546</v>
      </c>
      <c r="C98" s="1601"/>
      <c r="D98" s="1601"/>
      <c r="E98" s="1601"/>
      <c r="F98" s="547"/>
      <c r="G98" s="547"/>
      <c r="H98" s="596" t="str">
        <f>IF(I98=0,"RISPOSTA OBBLIGATORIA","")</f>
        <v>RISPOSTA OBBLIGATORIA</v>
      </c>
      <c r="I98" s="475">
        <v>0</v>
      </c>
      <c r="J98" s="505" t="str">
        <f>IF(I98=1,"VERO",IF(I98=2,"FALSO",""))</f>
        <v/>
      </c>
    </row>
    <row r="99" spans="1:11" ht="9" customHeight="1" x14ac:dyDescent="0.15">
      <c r="C99" s="642"/>
      <c r="D99" s="695"/>
      <c r="E99" s="695"/>
      <c r="F99" s="643"/>
      <c r="G99" s="643"/>
      <c r="H99" s="693"/>
      <c r="I99" s="475"/>
    </row>
    <row r="100" spans="1:11" ht="33" customHeight="1" x14ac:dyDescent="0.15">
      <c r="A100" s="539">
        <v>54</v>
      </c>
      <c r="B100" s="1601" t="s">
        <v>547</v>
      </c>
      <c r="C100" s="1601"/>
      <c r="D100" s="1601"/>
      <c r="E100" s="1601"/>
      <c r="F100" s="547"/>
      <c r="G100" s="547"/>
      <c r="H100" s="596" t="str">
        <f>IF(I100=0,"RISPOSTA OBBLIGATORIA","")</f>
        <v>RISPOSTA OBBLIGATORIA</v>
      </c>
      <c r="I100" s="475">
        <v>0</v>
      </c>
      <c r="J100" s="505" t="str">
        <f>IF(I100=1,"VERO",IF(I100=2,"FALSO",""))</f>
        <v/>
      </c>
    </row>
    <row r="101" spans="1:11" ht="9" customHeight="1" x14ac:dyDescent="0.15">
      <c r="C101" s="642"/>
      <c r="D101" s="695"/>
      <c r="E101" s="695"/>
      <c r="F101" s="643"/>
      <c r="G101" s="643"/>
      <c r="H101" s="693"/>
      <c r="I101" s="475"/>
    </row>
    <row r="102" spans="1:11" ht="42" customHeight="1" x14ac:dyDescent="0.15">
      <c r="A102" s="539">
        <v>55</v>
      </c>
      <c r="B102" s="1601" t="s">
        <v>548</v>
      </c>
      <c r="C102" s="1601"/>
      <c r="D102" s="1601"/>
      <c r="E102" s="1601"/>
      <c r="F102" s="547"/>
      <c r="G102" s="547"/>
      <c r="H102" s="596" t="str">
        <f>IF(I102=0,"RISPOSTA OBBLIGATORIA","")</f>
        <v>RISPOSTA OBBLIGATORIA</v>
      </c>
      <c r="I102" s="475">
        <v>0</v>
      </c>
      <c r="J102" s="505" t="str">
        <f>IF(I102=1,"VERO",IF(I102=2,"FALSO",""))</f>
        <v/>
      </c>
    </row>
    <row r="103" spans="1:11" ht="9" customHeight="1" x14ac:dyDescent="0.15">
      <c r="C103" s="642"/>
      <c r="D103" s="695"/>
      <c r="E103" s="695"/>
      <c r="F103" s="643"/>
      <c r="G103" s="643"/>
      <c r="H103" s="693"/>
      <c r="I103" s="475"/>
    </row>
    <row r="104" spans="1:11" ht="33" customHeight="1" x14ac:dyDescent="0.15">
      <c r="A104" s="539">
        <v>56</v>
      </c>
      <c r="B104" s="1601" t="s">
        <v>362</v>
      </c>
      <c r="C104" s="1601"/>
      <c r="D104" s="1601"/>
      <c r="E104" s="1601"/>
      <c r="F104" s="547"/>
      <c r="G104" s="547"/>
      <c r="H104" s="596" t="str">
        <f>IF(I104=0,"RISPOSTA OBBLIGATORIA","")</f>
        <v>RISPOSTA OBBLIGATORIA</v>
      </c>
      <c r="I104" s="475">
        <v>0</v>
      </c>
      <c r="J104" s="505" t="str">
        <f>IF(I104=1,"VERO",IF(I104=2,"FALSO",""))</f>
        <v/>
      </c>
    </row>
    <row r="105" spans="1:11" ht="15" customHeight="1" x14ac:dyDescent="0.15">
      <c r="B105" s="797"/>
      <c r="C105" s="803"/>
      <c r="D105" s="803"/>
      <c r="E105" s="805"/>
      <c r="F105" s="803"/>
      <c r="G105" s="803"/>
      <c r="H105" s="804"/>
      <c r="I105" s="475"/>
    </row>
    <row r="106" spans="1:11" s="880" customFormat="1" x14ac:dyDescent="0.15">
      <c r="A106" s="539"/>
      <c r="B106" s="540"/>
      <c r="C106" s="540"/>
      <c r="D106" s="540"/>
      <c r="E106" s="540"/>
      <c r="F106" s="476" t="s">
        <v>410</v>
      </c>
      <c r="G106" s="540"/>
      <c r="H106" s="685"/>
      <c r="I106"/>
      <c r="J106"/>
      <c r="K106"/>
    </row>
    <row r="107" spans="1:11" s="880" customFormat="1" ht="36" customHeight="1" x14ac:dyDescent="0.15">
      <c r="A107" s="539" t="s">
        <v>619</v>
      </c>
      <c r="B107" s="1601" t="s">
        <v>738</v>
      </c>
      <c r="C107" s="1601"/>
      <c r="D107" s="1601"/>
      <c r="E107" s="1602"/>
      <c r="F107" s="478">
        <v>0</v>
      </c>
      <c r="G107" s="1603" t="str">
        <f>IF(F107="","RISPOSTA OBBLIGATORIA","")</f>
        <v/>
      </c>
      <c r="H107" s="1604"/>
      <c r="I107" s="311">
        <f>F107</f>
        <v>0</v>
      </c>
      <c r="J107"/>
      <c r="K107"/>
    </row>
    <row r="108" spans="1:11" s="880" customFormat="1" x14ac:dyDescent="0.15">
      <c r="A108" s="539"/>
      <c r="B108" s="540"/>
      <c r="C108" s="540"/>
      <c r="D108" s="540"/>
      <c r="E108" s="540"/>
      <c r="F108" s="540"/>
      <c r="G108" s="540"/>
      <c r="H108" s="685"/>
      <c r="I108"/>
      <c r="J108"/>
      <c r="K108"/>
    </row>
    <row r="109" spans="1:11" s="880" customFormat="1" x14ac:dyDescent="0.15">
      <c r="A109" s="539"/>
      <c r="B109" s="540"/>
      <c r="C109" s="540"/>
      <c r="D109" s="540"/>
      <c r="E109" s="540"/>
      <c r="F109" s="476" t="s">
        <v>410</v>
      </c>
      <c r="G109" s="540"/>
      <c r="H109" s="685"/>
      <c r="I109"/>
      <c r="J109"/>
      <c r="K109"/>
    </row>
    <row r="110" spans="1:11" s="880" customFormat="1" ht="36" customHeight="1" x14ac:dyDescent="0.15">
      <c r="A110" s="539" t="s">
        <v>620</v>
      </c>
      <c r="B110" s="1601" t="s">
        <v>739</v>
      </c>
      <c r="C110" s="1601"/>
      <c r="D110" s="1601"/>
      <c r="E110" s="1602"/>
      <c r="F110" s="478">
        <v>0</v>
      </c>
      <c r="G110" s="1603" t="str">
        <f>IF(F110="","RISPOSTA OBBLIGATORIA","")</f>
        <v/>
      </c>
      <c r="H110" s="1604"/>
      <c r="I110" s="311">
        <f>F110</f>
        <v>0</v>
      </c>
      <c r="J110"/>
      <c r="K110"/>
    </row>
    <row r="111" spans="1:11" s="880" customFormat="1" x14ac:dyDescent="0.15">
      <c r="A111" s="539"/>
      <c r="B111" s="540"/>
      <c r="C111" s="540"/>
      <c r="D111" s="540"/>
      <c r="E111" s="540"/>
      <c r="F111" s="540"/>
      <c r="G111" s="540"/>
      <c r="H111" s="685"/>
      <c r="I111"/>
      <c r="J111"/>
      <c r="K111"/>
    </row>
    <row r="112" spans="1:11" s="880" customFormat="1" x14ac:dyDescent="0.15">
      <c r="A112" s="539"/>
      <c r="B112" s="540"/>
      <c r="C112" s="540"/>
      <c r="D112" s="540"/>
      <c r="E112" s="540"/>
      <c r="F112" s="476" t="s">
        <v>410</v>
      </c>
      <c r="G112" s="540"/>
      <c r="H112" s="685"/>
      <c r="I112"/>
      <c r="J112"/>
      <c r="K112"/>
    </row>
    <row r="113" spans="1:12" s="880" customFormat="1" ht="36" customHeight="1" x14ac:dyDescent="0.15">
      <c r="A113" s="539" t="s">
        <v>621</v>
      </c>
      <c r="B113" s="1601" t="s">
        <v>740</v>
      </c>
      <c r="C113" s="1601"/>
      <c r="D113" s="1601"/>
      <c r="E113" s="1602"/>
      <c r="F113" s="478">
        <v>0</v>
      </c>
      <c r="G113" s="1603" t="str">
        <f>IF(F113="","RISPOSTA OBBLIGATORIA","")</f>
        <v/>
      </c>
      <c r="H113" s="1604"/>
      <c r="I113" s="311">
        <f>F113</f>
        <v>0</v>
      </c>
      <c r="J113"/>
      <c r="K113"/>
    </row>
    <row r="114" spans="1:12" customFormat="1" ht="15.6" hidden="1" customHeight="1" x14ac:dyDescent="0.15">
      <c r="A114" s="539"/>
      <c r="B114" s="694"/>
      <c r="C114" s="694"/>
      <c r="D114" s="694"/>
      <c r="E114" s="694"/>
      <c r="F114" s="694"/>
      <c r="G114" s="585"/>
      <c r="H114" s="829"/>
    </row>
    <row r="115" spans="1:12" customFormat="1" ht="15.6" hidden="1" customHeight="1" x14ac:dyDescent="0.15">
      <c r="A115" s="539"/>
      <c r="B115" s="694"/>
      <c r="C115" s="694"/>
      <c r="D115" s="694"/>
      <c r="E115" s="694"/>
      <c r="F115" s="694"/>
      <c r="G115" s="585"/>
      <c r="H115" s="685"/>
    </row>
    <row r="116" spans="1:12" customFormat="1" ht="15.6" hidden="1" customHeight="1" x14ac:dyDescent="0.15">
      <c r="A116" s="539"/>
      <c r="B116" s="694"/>
      <c r="C116" s="694"/>
      <c r="D116" s="694"/>
      <c r="E116" s="694"/>
      <c r="F116" s="694"/>
      <c r="G116" s="585"/>
      <c r="H116" s="685"/>
    </row>
    <row r="117" spans="1:12" customFormat="1" ht="15.6" hidden="1" customHeight="1" x14ac:dyDescent="0.15">
      <c r="A117" s="539"/>
      <c r="B117" s="694"/>
      <c r="C117" s="694"/>
      <c r="D117" s="694"/>
      <c r="E117" s="694"/>
      <c r="F117" s="694"/>
      <c r="G117" s="585"/>
      <c r="H117" s="685"/>
    </row>
    <row r="118" spans="1:12" customFormat="1" ht="15.6" hidden="1" customHeight="1" x14ac:dyDescent="0.15">
      <c r="A118" s="539"/>
      <c r="B118" s="694"/>
      <c r="C118" s="694"/>
      <c r="D118" s="694"/>
      <c r="E118" s="694"/>
      <c r="F118" s="694"/>
      <c r="G118" s="585"/>
      <c r="H118" s="685"/>
    </row>
    <row r="119" spans="1:12" customFormat="1" ht="15.6" hidden="1" customHeight="1" x14ac:dyDescent="0.15">
      <c r="A119" s="539"/>
      <c r="B119" s="694"/>
      <c r="C119" s="694"/>
      <c r="D119" s="694"/>
      <c r="E119" s="694"/>
      <c r="F119" s="694"/>
      <c r="G119" s="585"/>
      <c r="H119" s="829"/>
    </row>
    <row r="120" spans="1:12" ht="15.6" customHeight="1" x14ac:dyDescent="0.15">
      <c r="C120" s="642"/>
      <c r="D120" s="695"/>
      <c r="E120" s="695"/>
      <c r="F120" s="694"/>
      <c r="G120" s="643"/>
      <c r="H120" s="693"/>
      <c r="I120" s="475"/>
    </row>
    <row r="121" spans="1:12" ht="15" customHeight="1" x14ac:dyDescent="0.15">
      <c r="F121" s="476"/>
      <c r="H121" s="685"/>
      <c r="I121" s="509"/>
    </row>
    <row r="122" spans="1:12" ht="49.35" customHeight="1" x14ac:dyDescent="0.85">
      <c r="A122" s="546" t="s">
        <v>582</v>
      </c>
      <c r="B122" s="1593" t="s">
        <v>1094</v>
      </c>
      <c r="C122" s="1593"/>
      <c r="D122" s="1593"/>
      <c r="E122" s="1640"/>
      <c r="F122" s="826" t="s">
        <v>650</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12" ht="15" customHeight="1" x14ac:dyDescent="0.15">
      <c r="H123" s="685"/>
      <c r="I123" s="475"/>
    </row>
    <row r="124" spans="1:12" ht="15" hidden="1" customHeight="1" x14ac:dyDescent="0.15">
      <c r="F124" s="476"/>
      <c r="G124" s="476"/>
      <c r="H124" s="685"/>
      <c r="I124" s="509"/>
    </row>
    <row r="125" spans="1:12" ht="43.5" hidden="1" customHeight="1" x14ac:dyDescent="0.15">
      <c r="A125" s="546"/>
      <c r="B125" s="1609"/>
      <c r="C125" s="1609"/>
      <c r="D125" s="1609"/>
      <c r="E125" s="1610"/>
      <c r="F125" s="451"/>
      <c r="G125" s="451"/>
      <c r="H125" s="596"/>
    </row>
    <row r="126" spans="1:12" ht="15" hidden="1" customHeight="1" x14ac:dyDescent="0.15">
      <c r="F126" s="474"/>
      <c r="G126" s="505"/>
      <c r="H126" s="685"/>
      <c r="I126" s="475"/>
    </row>
    <row r="127" spans="1:12" ht="15" customHeight="1" x14ac:dyDescent="0.15">
      <c r="F127" s="476" t="s">
        <v>410</v>
      </c>
      <c r="G127" s="643"/>
      <c r="H127" s="921"/>
      <c r="I127" s="924"/>
      <c r="J127" s="880"/>
      <c r="K127" s="880"/>
      <c r="L127" s="880"/>
    </row>
    <row r="128" spans="1:12" ht="46.5" customHeight="1" x14ac:dyDescent="0.15">
      <c r="A128" s="546" t="s">
        <v>958</v>
      </c>
      <c r="B128" s="1609" t="s">
        <v>1061</v>
      </c>
      <c r="C128" s="1609"/>
      <c r="D128" s="1609"/>
      <c r="E128" s="1610"/>
      <c r="F128" s="478">
        <v>0</v>
      </c>
      <c r="G128" s="1603" t="str">
        <f>IF(F128="","RISPOSTA OBBLIGATORIA","")</f>
        <v/>
      </c>
      <c r="H128" s="1611"/>
      <c r="I128" s="311">
        <f>F128</f>
        <v>0</v>
      </c>
      <c r="J128" s="880"/>
      <c r="K128" s="880"/>
      <c r="L128" s="880"/>
    </row>
    <row r="129" spans="1:9" ht="18.600000000000001" customHeight="1" x14ac:dyDescent="0.15">
      <c r="C129" s="642"/>
      <c r="D129" s="695"/>
      <c r="E129" s="695"/>
      <c r="F129" s="643"/>
      <c r="G129" s="643"/>
      <c r="H129" s="693"/>
      <c r="I129" s="475"/>
    </row>
    <row r="130" spans="1:9" ht="15" customHeight="1" x14ac:dyDescent="0.15">
      <c r="F130" s="476"/>
      <c r="H130" s="596"/>
      <c r="I130" s="509"/>
    </row>
    <row r="131" spans="1:9" ht="50.1" customHeight="1" x14ac:dyDescent="0.85">
      <c r="A131" s="546" t="s">
        <v>883</v>
      </c>
      <c r="B131" s="1593" t="s">
        <v>850</v>
      </c>
      <c r="C131" s="1593"/>
      <c r="D131" s="1593"/>
      <c r="E131" s="1594"/>
      <c r="F131" s="886" t="s">
        <v>650</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884</v>
      </c>
      <c r="B134" s="1593" t="s">
        <v>851</v>
      </c>
      <c r="C134" s="1593"/>
      <c r="D134" s="1593"/>
      <c r="E134" s="1594"/>
      <c r="F134" s="886" t="s">
        <v>650</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858</v>
      </c>
      <c r="B136" s="1593" t="s">
        <v>852</v>
      </c>
      <c r="C136" s="1593"/>
      <c r="D136" s="1593"/>
      <c r="E136" s="1593"/>
      <c r="F136" s="469"/>
      <c r="G136" s="887" t="s">
        <v>853</v>
      </c>
      <c r="H136" s="686"/>
      <c r="I136" s="414"/>
    </row>
    <row r="137" spans="1:9" ht="15" customHeight="1" x14ac:dyDescent="0.15">
      <c r="B137" s="469"/>
      <c r="C137" s="1600" t="s">
        <v>854</v>
      </c>
      <c r="D137" s="1600"/>
      <c r="E137" s="1600"/>
      <c r="F137" s="476" t="s">
        <v>855</v>
      </c>
      <c r="G137" s="643"/>
      <c r="H137" s="888"/>
      <c r="I137" s="414"/>
    </row>
    <row r="138" spans="1:9" ht="15" customHeight="1" x14ac:dyDescent="0.15">
      <c r="C138" s="889" t="s">
        <v>859</v>
      </c>
      <c r="D138" s="890"/>
      <c r="E138" s="891"/>
      <c r="F138" s="478">
        <v>0</v>
      </c>
      <c r="G138" s="892" t="str">
        <f t="shared" ref="G138:G147" si="0">IF(F138="","RISPOSTA OBBLIGATORIA","")</f>
        <v/>
      </c>
      <c r="H138" s="893"/>
      <c r="I138" s="483">
        <f>F138</f>
        <v>0</v>
      </c>
    </row>
    <row r="139" spans="1:9" ht="15" customHeight="1" x14ac:dyDescent="0.15">
      <c r="C139" s="889" t="s">
        <v>1068</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860</v>
      </c>
      <c r="D141" s="896"/>
      <c r="E141" s="897"/>
      <c r="F141" s="478">
        <v>0</v>
      </c>
      <c r="G141" s="892" t="str">
        <f t="shared" si="0"/>
        <v/>
      </c>
      <c r="H141" s="893"/>
      <c r="I141" s="483">
        <f t="shared" si="1"/>
        <v>0</v>
      </c>
    </row>
    <row r="142" spans="1:9" ht="15" customHeight="1" x14ac:dyDescent="0.15">
      <c r="C142" s="889" t="s">
        <v>861</v>
      </c>
      <c r="D142" s="896"/>
      <c r="E142" s="897"/>
      <c r="F142" s="478">
        <v>0</v>
      </c>
      <c r="G142" s="892" t="str">
        <f t="shared" si="0"/>
        <v/>
      </c>
      <c r="H142" s="893"/>
      <c r="I142" s="483">
        <f t="shared" si="1"/>
        <v>0</v>
      </c>
    </row>
    <row r="143" spans="1:9" ht="15" customHeight="1" x14ac:dyDescent="0.15">
      <c r="C143" s="889" t="s">
        <v>862</v>
      </c>
      <c r="D143" s="896"/>
      <c r="E143" s="897"/>
      <c r="F143" s="478">
        <v>0</v>
      </c>
      <c r="G143" s="892" t="str">
        <f t="shared" si="0"/>
        <v/>
      </c>
      <c r="H143" s="893"/>
      <c r="I143" s="483">
        <f t="shared" si="1"/>
        <v>0</v>
      </c>
    </row>
    <row r="144" spans="1:9" ht="15" customHeight="1" x14ac:dyDescent="0.15">
      <c r="C144" s="889" t="s">
        <v>863</v>
      </c>
      <c r="D144" s="896"/>
      <c r="E144" s="897"/>
      <c r="F144" s="478">
        <v>0</v>
      </c>
      <c r="G144" s="892" t="str">
        <f t="shared" si="0"/>
        <v/>
      </c>
      <c r="H144" s="893"/>
      <c r="I144" s="483">
        <f t="shared" si="1"/>
        <v>0</v>
      </c>
    </row>
    <row r="145" spans="1:9" ht="15" customHeight="1" x14ac:dyDescent="0.15">
      <c r="C145" s="889" t="s">
        <v>864</v>
      </c>
      <c r="D145" s="896"/>
      <c r="E145" s="897"/>
      <c r="F145" s="478">
        <v>0</v>
      </c>
      <c r="G145" s="892" t="str">
        <f t="shared" si="0"/>
        <v/>
      </c>
      <c r="H145" s="893"/>
      <c r="I145" s="483">
        <f t="shared" si="1"/>
        <v>0</v>
      </c>
    </row>
    <row r="146" spans="1:9" ht="15" customHeight="1" x14ac:dyDescent="0.15">
      <c r="C146" s="889" t="s">
        <v>865</v>
      </c>
      <c r="D146" s="896"/>
      <c r="E146" s="897"/>
      <c r="F146" s="478">
        <v>0</v>
      </c>
      <c r="G146" s="892" t="str">
        <f t="shared" si="0"/>
        <v/>
      </c>
      <c r="H146" s="893"/>
      <c r="I146" s="483">
        <f t="shared" si="1"/>
        <v>0</v>
      </c>
    </row>
    <row r="147" spans="1:9" ht="15" customHeight="1" x14ac:dyDescent="0.15">
      <c r="C147" s="889" t="s">
        <v>866</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414"/>
    </row>
    <row r="149" spans="1:9" ht="36" customHeight="1" x14ac:dyDescent="0.15">
      <c r="A149" s="546" t="s">
        <v>867</v>
      </c>
      <c r="B149" s="1593" t="s">
        <v>1092</v>
      </c>
      <c r="C149" s="1593"/>
      <c r="D149" s="1593"/>
      <c r="E149" s="1593"/>
      <c r="F149" s="469"/>
      <c r="G149" s="887" t="s">
        <v>856</v>
      </c>
      <c r="H149" s="686"/>
      <c r="I149" s="414"/>
    </row>
    <row r="150" spans="1:9" ht="15" customHeight="1" x14ac:dyDescent="0.15">
      <c r="B150" s="469"/>
      <c r="C150" s="1600" t="s">
        <v>854</v>
      </c>
      <c r="D150" s="1600"/>
      <c r="E150" s="1600"/>
      <c r="F150" s="476" t="s">
        <v>903</v>
      </c>
      <c r="G150" s="643"/>
      <c r="H150" s="888"/>
      <c r="I150" s="414"/>
    </row>
    <row r="151" spans="1:9" ht="15" customHeight="1" x14ac:dyDescent="0.15">
      <c r="C151" s="889" t="s">
        <v>868</v>
      </c>
      <c r="D151" s="890"/>
      <c r="E151" s="891"/>
      <c r="F151" s="478">
        <v>0</v>
      </c>
      <c r="G151" s="892" t="str">
        <f t="shared" ref="G151:G159" si="2">IF(F151="","RISPOSTA OBBLIGATORIA","")</f>
        <v/>
      </c>
      <c r="H151" s="893"/>
      <c r="I151" s="483">
        <f>F151</f>
        <v>0</v>
      </c>
    </row>
    <row r="152" spans="1:9" ht="15" customHeight="1" x14ac:dyDescent="0.15">
      <c r="C152" s="889" t="s">
        <v>869</v>
      </c>
      <c r="D152" s="896"/>
      <c r="E152" s="897"/>
      <c r="F152" s="478">
        <v>0</v>
      </c>
      <c r="G152" s="892" t="str">
        <f t="shared" si="2"/>
        <v/>
      </c>
      <c r="H152" s="893"/>
      <c r="I152" s="483">
        <f t="shared" ref="I152:I159" si="3">F152</f>
        <v>0</v>
      </c>
    </row>
    <row r="153" spans="1:9" ht="15" customHeight="1" x14ac:dyDescent="0.15">
      <c r="C153" s="889" t="s">
        <v>870</v>
      </c>
      <c r="D153" s="896"/>
      <c r="E153" s="897"/>
      <c r="F153" s="478">
        <v>0</v>
      </c>
      <c r="G153" s="892" t="str">
        <f t="shared" si="2"/>
        <v/>
      </c>
      <c r="H153" s="893"/>
      <c r="I153" s="483">
        <f t="shared" si="3"/>
        <v>0</v>
      </c>
    </row>
    <row r="154" spans="1:9" ht="15" customHeight="1" x14ac:dyDescent="0.15">
      <c r="C154" s="889" t="s">
        <v>871</v>
      </c>
      <c r="D154" s="896"/>
      <c r="E154" s="897"/>
      <c r="F154" s="478">
        <v>0</v>
      </c>
      <c r="G154" s="892" t="str">
        <f t="shared" si="2"/>
        <v/>
      </c>
      <c r="H154" s="893"/>
      <c r="I154" s="483">
        <f t="shared" si="3"/>
        <v>0</v>
      </c>
    </row>
    <row r="155" spans="1:9" ht="15" customHeight="1" x14ac:dyDescent="0.15">
      <c r="C155" s="889" t="s">
        <v>872</v>
      </c>
      <c r="D155" s="896"/>
      <c r="E155" s="897"/>
      <c r="F155" s="478">
        <v>0</v>
      </c>
      <c r="G155" s="892" t="str">
        <f t="shared" si="2"/>
        <v/>
      </c>
      <c r="H155" s="893"/>
      <c r="I155" s="483">
        <f t="shared" si="3"/>
        <v>0</v>
      </c>
    </row>
    <row r="156" spans="1:9" ht="15" customHeight="1" x14ac:dyDescent="0.15">
      <c r="C156" s="889" t="s">
        <v>873</v>
      </c>
      <c r="D156" s="896"/>
      <c r="E156" s="897"/>
      <c r="F156" s="478">
        <v>0</v>
      </c>
      <c r="G156" s="892" t="str">
        <f t="shared" si="2"/>
        <v/>
      </c>
      <c r="H156" s="893"/>
      <c r="I156" s="483">
        <f t="shared" si="3"/>
        <v>0</v>
      </c>
    </row>
    <row r="157" spans="1:9" ht="15" customHeight="1" x14ac:dyDescent="0.15">
      <c r="C157" s="889" t="s">
        <v>874</v>
      </c>
      <c r="D157" s="896"/>
      <c r="E157" s="897"/>
      <c r="F157" s="478">
        <v>0</v>
      </c>
      <c r="G157" s="892" t="str">
        <f t="shared" si="2"/>
        <v/>
      </c>
      <c r="H157" s="893"/>
      <c r="I157" s="483">
        <f t="shared" si="3"/>
        <v>0</v>
      </c>
    </row>
    <row r="158" spans="1:9" ht="15" customHeight="1" x14ac:dyDescent="0.15">
      <c r="C158" s="889" t="s">
        <v>875</v>
      </c>
      <c r="D158" s="896"/>
      <c r="E158" s="897"/>
      <c r="F158" s="478">
        <v>0</v>
      </c>
      <c r="G158" s="892" t="str">
        <f t="shared" si="2"/>
        <v/>
      </c>
      <c r="H158" s="893"/>
      <c r="I158" s="483">
        <f t="shared" si="3"/>
        <v>0</v>
      </c>
    </row>
    <row r="159" spans="1:9" ht="15" customHeight="1" x14ac:dyDescent="0.15">
      <c r="C159" s="889" t="s">
        <v>876</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877</v>
      </c>
      <c r="B161" s="1593" t="s">
        <v>857</v>
      </c>
      <c r="C161" s="1593"/>
      <c r="D161" s="1593"/>
      <c r="E161" s="1593"/>
      <c r="F161" s="476" t="s">
        <v>272</v>
      </c>
      <c r="G161" s="476" t="s">
        <v>273</v>
      </c>
      <c r="H161" s="686"/>
    </row>
    <row r="162" spans="1:10" ht="21" customHeight="1" x14ac:dyDescent="0.15">
      <c r="B162" s="469"/>
      <c r="C162" s="1592" t="s">
        <v>878</v>
      </c>
      <c r="D162" s="1592"/>
      <c r="E162" s="1592"/>
      <c r="F162" s="451"/>
      <c r="G162" s="451"/>
      <c r="H162" s="898" t="str">
        <f>IF(I162=0,"RISPOSTA OBBLIGATORIA","")</f>
        <v>RISPOSTA OBBLIGATORIA</v>
      </c>
      <c r="I162" s="508">
        <v>0</v>
      </c>
      <c r="J162" s="505" t="str">
        <f>IF(I162=1,"VERO",IF(I162=2,"FALSO",""))</f>
        <v/>
      </c>
    </row>
    <row r="163" spans="1:10" ht="21" customHeight="1" x14ac:dyDescent="0.15">
      <c r="B163" s="469"/>
      <c r="C163" s="1592" t="s">
        <v>879</v>
      </c>
      <c r="D163" s="1592"/>
      <c r="E163" s="1592"/>
      <c r="F163" s="451"/>
      <c r="G163" s="451"/>
      <c r="H163" s="898" t="str">
        <f>IF(I163=0,"RISPOSTA OBBLIGATORIA","")</f>
        <v>RISPOSTA OBBLIGATORIA</v>
      </c>
      <c r="I163" s="508">
        <v>0</v>
      </c>
      <c r="J163" s="505" t="str">
        <f>IF(I163=1,"VERO",IF(I163=2,"FALSO",""))</f>
        <v/>
      </c>
    </row>
    <row r="164" spans="1:10" ht="21" customHeight="1" x14ac:dyDescent="0.15">
      <c r="B164" s="469"/>
      <c r="C164" s="1592" t="s">
        <v>880</v>
      </c>
      <c r="D164" s="1592"/>
      <c r="E164" s="1592"/>
      <c r="F164" s="451"/>
      <c r="G164" s="451"/>
      <c r="H164" s="898" t="str">
        <f>IF(I164=0,"RISPOSTA OBBLIGATORIA","")</f>
        <v>RISPOSTA OBBLIGATORIA</v>
      </c>
      <c r="I164" s="508">
        <v>0</v>
      </c>
      <c r="J164" s="505" t="str">
        <f>IF(I164=1,"VERO",IF(I164=2,"FALSO",""))</f>
        <v/>
      </c>
    </row>
    <row r="165" spans="1:10" ht="21" customHeight="1" x14ac:dyDescent="0.15">
      <c r="B165" s="469"/>
      <c r="C165" s="1592" t="s">
        <v>881</v>
      </c>
      <c r="D165" s="1592"/>
      <c r="E165" s="1592"/>
      <c r="F165" s="451"/>
      <c r="G165" s="451"/>
      <c r="H165" s="898" t="str">
        <f>IF(I165=0,"RISPOSTA OBBLIGATORIA","")</f>
        <v>RISPOSTA OBBLIGATORIA</v>
      </c>
      <c r="I165" s="508">
        <v>0</v>
      </c>
      <c r="J165" s="505" t="str">
        <f>IF(I165=1,"VERO",IF(I165=2,"FALSO",""))</f>
        <v/>
      </c>
    </row>
    <row r="166" spans="1:10" ht="21" customHeight="1" x14ac:dyDescent="0.15">
      <c r="B166" s="469"/>
      <c r="C166" s="1592" t="s">
        <v>882</v>
      </c>
      <c r="D166" s="1592"/>
      <c r="E166" s="1592"/>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14"/>
    </row>
    <row r="168" spans="1:10" ht="15" customHeight="1" x14ac:dyDescent="0.15">
      <c r="A168" s="505"/>
      <c r="B168" s="505"/>
      <c r="C168" s="505"/>
      <c r="D168" s="505"/>
      <c r="E168" s="505"/>
      <c r="F168" s="476" t="s">
        <v>410</v>
      </c>
      <c r="G168" s="469"/>
      <c r="H168" s="686"/>
      <c r="I168" s="475"/>
    </row>
    <row r="169" spans="1:10" ht="35.85" customHeight="1" x14ac:dyDescent="0.15">
      <c r="A169" s="979" t="s">
        <v>1069</v>
      </c>
      <c r="B169" s="1593" t="s">
        <v>1070</v>
      </c>
      <c r="C169" s="1593"/>
      <c r="D169" s="1593"/>
      <c r="E169" s="1594"/>
      <c r="F169" s="478">
        <v>0</v>
      </c>
      <c r="G169" s="469"/>
      <c r="H169" s="686"/>
      <c r="I169" s="311">
        <f>F169</f>
        <v>0</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1071</v>
      </c>
      <c r="G171" s="476" t="s">
        <v>1072</v>
      </c>
      <c r="H171" s="686"/>
      <c r="I171" s="475"/>
    </row>
    <row r="172" spans="1:10" ht="36.6" customHeight="1" x14ac:dyDescent="0.15">
      <c r="A172" s="979" t="s">
        <v>1073</v>
      </c>
      <c r="B172" s="1593" t="s">
        <v>1074</v>
      </c>
      <c r="C172" s="1593"/>
      <c r="D172" s="1593"/>
      <c r="E172" s="1593"/>
      <c r="F172" s="451"/>
      <c r="G172" s="451"/>
      <c r="H172" s="976" t="str">
        <f>IF(I172=0,"RISPOSTA OBBLIGATORIA","")</f>
        <v>RISPOSTA OBBLIGATORIA</v>
      </c>
      <c r="I172" s="475">
        <v>0</v>
      </c>
      <c r="J172" s="505" t="str">
        <f>IF(I172=1,"VERO",IF(I172=2,"FALSO",""))</f>
        <v/>
      </c>
    </row>
    <row r="173" spans="1:10" ht="15" customHeight="1" x14ac:dyDescent="0.15">
      <c r="B173" s="469"/>
      <c r="C173" s="469"/>
      <c r="D173" s="469"/>
      <c r="E173" s="469"/>
      <c r="F173" s="469"/>
      <c r="G173" s="469"/>
      <c r="H173" s="686"/>
      <c r="I173" s="414"/>
    </row>
    <row r="174" spans="1:10" ht="27.75" customHeight="1" x14ac:dyDescent="0.15">
      <c r="A174" s="546" t="s">
        <v>1075</v>
      </c>
      <c r="B174" s="1593" t="s">
        <v>1076</v>
      </c>
      <c r="C174" s="1593"/>
      <c r="D174" s="1593"/>
      <c r="E174" s="1593"/>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592" t="s">
        <v>1077</v>
      </c>
      <c r="D176" s="1592"/>
      <c r="E176" s="1592"/>
      <c r="F176" s="478">
        <v>0</v>
      </c>
      <c r="G176" s="469"/>
      <c r="H176" s="686"/>
      <c r="I176" s="483">
        <f>F176</f>
        <v>0</v>
      </c>
    </row>
    <row r="177" spans="1:9" ht="20.85" customHeight="1" x14ac:dyDescent="0.15">
      <c r="B177" s="505"/>
      <c r="C177" s="1592" t="s">
        <v>1194</v>
      </c>
      <c r="D177" s="1592"/>
      <c r="E177" s="1592"/>
      <c r="F177" s="478">
        <v>0</v>
      </c>
      <c r="G177" s="469"/>
      <c r="H177" s="686"/>
      <c r="I177" s="483">
        <f>F177</f>
        <v>0</v>
      </c>
    </row>
    <row r="178" spans="1:9" ht="20.85" customHeight="1" x14ac:dyDescent="0.15">
      <c r="B178" s="505"/>
      <c r="C178" s="1592" t="s">
        <v>1195</v>
      </c>
      <c r="D178" s="1592"/>
      <c r="E178" s="1592"/>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1078</v>
      </c>
      <c r="B180" s="1593" t="s">
        <v>1079</v>
      </c>
      <c r="C180" s="1593"/>
      <c r="D180" s="1593"/>
      <c r="E180" s="1593"/>
      <c r="F180" s="1593"/>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592" t="s">
        <v>1080</v>
      </c>
      <c r="D182" s="1592"/>
      <c r="E182" s="1592"/>
      <c r="F182" s="478">
        <v>0</v>
      </c>
      <c r="G182" s="469"/>
      <c r="H182" s="686"/>
      <c r="I182" s="483">
        <f>F182</f>
        <v>0</v>
      </c>
    </row>
    <row r="183" spans="1:9" ht="20.85" customHeight="1" x14ac:dyDescent="0.15">
      <c r="B183" s="505"/>
      <c r="C183" s="1592" t="s">
        <v>1196</v>
      </c>
      <c r="D183" s="1592"/>
      <c r="E183" s="1592"/>
      <c r="F183" s="478">
        <v>0</v>
      </c>
      <c r="G183" s="469"/>
      <c r="H183" s="686"/>
      <c r="I183" s="483">
        <f>F183</f>
        <v>0</v>
      </c>
    </row>
    <row r="184" spans="1:9" ht="20.85" customHeight="1" x14ac:dyDescent="0.15">
      <c r="B184" s="469"/>
      <c r="C184" s="1592" t="s">
        <v>1198</v>
      </c>
      <c r="D184" s="1592"/>
      <c r="E184" s="1592"/>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1081</v>
      </c>
      <c r="B186" s="1593" t="s">
        <v>1082</v>
      </c>
      <c r="C186" s="1593"/>
      <c r="D186" s="1593"/>
      <c r="E186" s="1593"/>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592" t="s">
        <v>1197</v>
      </c>
      <c r="D188" s="1635"/>
      <c r="E188" s="1636"/>
      <c r="F188" s="478">
        <v>0</v>
      </c>
      <c r="G188" s="469"/>
      <c r="H188" s="686"/>
      <c r="I188" s="483">
        <f>F188</f>
        <v>0</v>
      </c>
    </row>
    <row r="189" spans="1:9" ht="20.85" customHeight="1" x14ac:dyDescent="0.15">
      <c r="B189" s="505"/>
      <c r="C189" s="1592" t="s">
        <v>1199</v>
      </c>
      <c r="D189" s="1592"/>
      <c r="E189" s="1592"/>
      <c r="F189" s="478">
        <v>0</v>
      </c>
      <c r="G189" s="469"/>
      <c r="H189" s="686"/>
      <c r="I189" s="483">
        <f>F189</f>
        <v>0</v>
      </c>
    </row>
    <row r="190" spans="1:9" ht="20.85" customHeight="1" x14ac:dyDescent="0.15">
      <c r="B190" s="1599" t="s">
        <v>1083</v>
      </c>
      <c r="C190" s="1599"/>
      <c r="D190" s="1599"/>
      <c r="E190" s="505"/>
      <c r="F190" s="505"/>
      <c r="G190" s="505"/>
      <c r="H190" s="686"/>
      <c r="I190" s="414"/>
    </row>
    <row r="191" spans="1:9" ht="20.85" customHeight="1" x14ac:dyDescent="0.15">
      <c r="B191" s="505"/>
      <c r="C191" s="1592" t="s">
        <v>1084</v>
      </c>
      <c r="D191" s="1592"/>
      <c r="E191" s="1592"/>
      <c r="F191" s="478">
        <v>0</v>
      </c>
      <c r="G191" s="469"/>
      <c r="H191" s="1598"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592" t="s">
        <v>1085</v>
      </c>
      <c r="D192" s="1592"/>
      <c r="E192" s="1592"/>
      <c r="F192" s="478">
        <v>0</v>
      </c>
      <c r="G192" s="469"/>
      <c r="H192" s="1598"/>
      <c r="I192" s="483">
        <f>F192</f>
        <v>0</v>
      </c>
    </row>
    <row r="193" spans="1:10" ht="20.85" customHeight="1" x14ac:dyDescent="0.15">
      <c r="B193" s="469"/>
      <c r="C193" s="1592" t="s">
        <v>1086</v>
      </c>
      <c r="D193" s="1592"/>
      <c r="E193" s="1592"/>
      <c r="F193" s="478">
        <v>0</v>
      </c>
      <c r="G193" s="469"/>
      <c r="H193" s="1598"/>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1087</v>
      </c>
      <c r="B196" s="1593" t="s">
        <v>1088</v>
      </c>
      <c r="C196" s="1593"/>
      <c r="D196" s="1593"/>
      <c r="E196" s="1593"/>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14"/>
    </row>
    <row r="198" spans="1:10" ht="45" customHeight="1" x14ac:dyDescent="0.15">
      <c r="A198" s="546" t="s">
        <v>1089</v>
      </c>
      <c r="B198" s="1593" t="s">
        <v>1090</v>
      </c>
      <c r="C198" s="1593"/>
      <c r="D198" s="1593"/>
      <c r="E198" s="1593"/>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ht="15" customHeight="1" x14ac:dyDescent="0.15">
      <c r="B201" s="1627" t="s">
        <v>412</v>
      </c>
      <c r="C201" s="1625"/>
      <c r="D201" s="1626"/>
      <c r="E201" s="478"/>
      <c r="F201" s="1583" t="str">
        <f>IF(E201:E250=0,"RISPOSTA OBBLIGATORIA","")</f>
        <v>RISPOSTA OBBLIGATORIA</v>
      </c>
      <c r="G201" s="1629"/>
      <c r="H201" s="1630"/>
      <c r="I201" s="475"/>
    </row>
    <row r="202" spans="1:10" ht="15" customHeight="1" x14ac:dyDescent="0.15">
      <c r="B202" s="1625"/>
      <c r="C202" s="1625"/>
      <c r="D202" s="1626"/>
      <c r="E202" s="486"/>
      <c r="F202" s="1631"/>
      <c r="G202" s="1632"/>
      <c r="H202" s="1633"/>
      <c r="I202" s="414"/>
    </row>
    <row r="203" spans="1:10" ht="15" customHeight="1" x14ac:dyDescent="0.15">
      <c r="A203" s="480"/>
      <c r="B203" s="1625"/>
      <c r="C203" s="1625"/>
      <c r="D203" s="1626"/>
      <c r="E203" s="486"/>
      <c r="F203" s="1631"/>
      <c r="G203" s="1632"/>
      <c r="H203" s="1633"/>
      <c r="I203" s="414"/>
    </row>
    <row r="204" spans="1:10" ht="15" customHeight="1" x14ac:dyDescent="0.15">
      <c r="A204" s="480"/>
      <c r="B204" s="1625"/>
      <c r="C204" s="1625"/>
      <c r="D204" s="1626"/>
      <c r="E204" s="486"/>
      <c r="F204" s="1631"/>
      <c r="G204" s="1632"/>
      <c r="H204" s="1633"/>
      <c r="I204" s="414"/>
    </row>
    <row r="205" spans="1:10" ht="15" customHeight="1" x14ac:dyDescent="0.15">
      <c r="A205" s="480"/>
      <c r="B205" s="1625"/>
      <c r="C205" s="1625"/>
      <c r="D205" s="1626"/>
      <c r="E205" s="486"/>
      <c r="F205" s="1631"/>
      <c r="G205" s="1632"/>
      <c r="H205" s="1633"/>
      <c r="I205" s="414"/>
    </row>
    <row r="206" spans="1:10" ht="15" customHeight="1" x14ac:dyDescent="0.15">
      <c r="A206" s="480"/>
      <c r="B206" s="1625"/>
      <c r="C206" s="1625"/>
      <c r="D206" s="1626"/>
      <c r="E206" s="486"/>
      <c r="F206" s="1631"/>
      <c r="G206" s="1632"/>
      <c r="H206" s="1633"/>
      <c r="I206" s="414"/>
    </row>
    <row r="207" spans="1:10" ht="15" customHeight="1" x14ac:dyDescent="0.15">
      <c r="A207" s="480"/>
      <c r="B207" s="1625"/>
      <c r="C207" s="1625"/>
      <c r="D207" s="1626"/>
      <c r="E207" s="486"/>
      <c r="F207" s="1631"/>
      <c r="G207" s="1632"/>
      <c r="H207" s="1633"/>
      <c r="I207" s="414"/>
    </row>
    <row r="208" spans="1:10" s="506" customFormat="1" ht="15" customHeight="1" x14ac:dyDescent="0.15">
      <c r="A208" s="480"/>
      <c r="B208" s="1625"/>
      <c r="C208" s="1625"/>
      <c r="D208" s="1626"/>
      <c r="E208" s="486"/>
      <c r="F208" s="1631"/>
      <c r="G208" s="1632"/>
      <c r="H208" s="1633"/>
      <c r="I208" s="484"/>
      <c r="J208" s="505"/>
    </row>
    <row r="209" spans="1:9" ht="15" customHeight="1" x14ac:dyDescent="0.15">
      <c r="A209" s="480"/>
      <c r="B209" s="1625"/>
      <c r="C209" s="1625"/>
      <c r="D209" s="1626"/>
      <c r="E209" s="486"/>
      <c r="F209" s="1631"/>
      <c r="G209" s="1632"/>
      <c r="H209" s="1633"/>
      <c r="I209" s="414"/>
    </row>
    <row r="210" spans="1:9" ht="15" customHeight="1" x14ac:dyDescent="0.15">
      <c r="A210" s="480"/>
      <c r="B210" s="1625"/>
      <c r="C210" s="1625"/>
      <c r="D210" s="1626"/>
      <c r="E210" s="486"/>
      <c r="F210" s="1631"/>
      <c r="G210" s="1632"/>
      <c r="H210" s="1633"/>
      <c r="I210" s="414"/>
    </row>
    <row r="211" spans="1:9" ht="15" customHeight="1" x14ac:dyDescent="0.15">
      <c r="B211" s="1623"/>
      <c r="C211" s="1623"/>
      <c r="D211" s="1628"/>
      <c r="E211" s="486"/>
      <c r="F211" s="1634"/>
      <c r="G211" s="1623"/>
      <c r="H211" s="1628"/>
      <c r="I211" s="475"/>
    </row>
    <row r="212" spans="1:9" ht="15" customHeight="1" x14ac:dyDescent="0.15">
      <c r="B212" s="1623"/>
      <c r="C212" s="1623"/>
      <c r="D212" s="1628"/>
      <c r="E212" s="486"/>
      <c r="F212" s="1634"/>
      <c r="G212" s="1623"/>
      <c r="H212" s="1628"/>
      <c r="I212" s="475"/>
    </row>
    <row r="213" spans="1:9" ht="15" customHeight="1" x14ac:dyDescent="0.15">
      <c r="B213" s="1623"/>
      <c r="C213" s="1623"/>
      <c r="D213" s="1628"/>
      <c r="E213" s="486"/>
      <c r="F213" s="1634"/>
      <c r="G213" s="1623"/>
      <c r="H213" s="1628"/>
      <c r="I213" s="475"/>
    </row>
    <row r="214" spans="1:9" ht="15" customHeight="1" x14ac:dyDescent="0.15">
      <c r="B214" s="1623"/>
      <c r="C214" s="1623"/>
      <c r="D214" s="1628"/>
      <c r="E214" s="486"/>
      <c r="F214" s="1634"/>
      <c r="G214" s="1623"/>
      <c r="H214" s="1628"/>
      <c r="I214" s="475"/>
    </row>
    <row r="215" spans="1:9" ht="15" customHeight="1" x14ac:dyDescent="0.15">
      <c r="B215" s="1623"/>
      <c r="C215" s="1623"/>
      <c r="D215" s="1628"/>
      <c r="E215" s="486"/>
      <c r="F215" s="1634"/>
      <c r="G215" s="1623"/>
      <c r="H215" s="1628"/>
      <c r="I215" s="475"/>
    </row>
    <row r="216" spans="1:9" ht="15" customHeight="1" x14ac:dyDescent="0.15">
      <c r="B216" s="1623"/>
      <c r="C216" s="1623"/>
      <c r="D216" s="1628"/>
      <c r="E216" s="486"/>
      <c r="F216" s="1634"/>
      <c r="G216" s="1623"/>
      <c r="H216" s="1628"/>
      <c r="I216" s="475"/>
    </row>
    <row r="217" spans="1:9" ht="15" customHeight="1" x14ac:dyDescent="0.15">
      <c r="B217" s="1623"/>
      <c r="C217" s="1623"/>
      <c r="D217" s="1628"/>
      <c r="E217" s="486"/>
      <c r="F217" s="1634"/>
      <c r="G217" s="1623"/>
      <c r="H217" s="1628"/>
      <c r="I217" s="475"/>
    </row>
    <row r="218" spans="1:9" ht="15" customHeight="1" x14ac:dyDescent="0.15">
      <c r="B218" s="1623"/>
      <c r="C218" s="1623"/>
      <c r="D218" s="1628"/>
      <c r="E218" s="486"/>
      <c r="F218" s="1634"/>
      <c r="G218" s="1623"/>
      <c r="H218" s="1628"/>
      <c r="I218" s="475"/>
    </row>
    <row r="219" spans="1:9" ht="15" customHeight="1" x14ac:dyDescent="0.15">
      <c r="B219" s="1623"/>
      <c r="C219" s="1623"/>
      <c r="D219" s="1628"/>
      <c r="E219" s="486"/>
      <c r="F219" s="1634"/>
      <c r="G219" s="1623"/>
      <c r="H219" s="1628"/>
      <c r="I219" s="475"/>
    </row>
    <row r="220" spans="1:9" ht="15" customHeight="1" x14ac:dyDescent="0.15">
      <c r="B220" s="1623"/>
      <c r="C220" s="1623"/>
      <c r="D220" s="1628"/>
      <c r="E220" s="486"/>
      <c r="F220" s="1634"/>
      <c r="G220" s="1623"/>
      <c r="H220" s="1628"/>
      <c r="I220" s="475"/>
    </row>
    <row r="221" spans="1:9" ht="15" customHeight="1" x14ac:dyDescent="0.15">
      <c r="B221" s="1623"/>
      <c r="C221" s="1623"/>
      <c r="D221" s="1628"/>
      <c r="E221" s="486"/>
      <c r="F221" s="1634"/>
      <c r="G221" s="1623"/>
      <c r="H221" s="1628"/>
      <c r="I221" s="475"/>
    </row>
    <row r="222" spans="1:9" ht="15" customHeight="1" x14ac:dyDescent="0.15">
      <c r="B222" s="1623"/>
      <c r="C222" s="1623"/>
      <c r="D222" s="1628"/>
      <c r="E222" s="486"/>
      <c r="F222" s="1634"/>
      <c r="G222" s="1623"/>
      <c r="H222" s="1628"/>
      <c r="I222" s="475"/>
    </row>
    <row r="223" spans="1:9" ht="15" customHeight="1" x14ac:dyDescent="0.15">
      <c r="B223" s="1623"/>
      <c r="C223" s="1623"/>
      <c r="D223" s="1628"/>
      <c r="E223" s="486"/>
      <c r="F223" s="1634"/>
      <c r="G223" s="1623"/>
      <c r="H223" s="1628"/>
      <c r="I223" s="475"/>
    </row>
    <row r="224" spans="1:9" ht="15" customHeight="1" x14ac:dyDescent="0.15">
      <c r="B224" s="1623"/>
      <c r="C224" s="1623"/>
      <c r="D224" s="1628"/>
      <c r="E224" s="486"/>
      <c r="F224" s="1634"/>
      <c r="G224" s="1623"/>
      <c r="H224" s="1628"/>
      <c r="I224" s="475"/>
    </row>
    <row r="225" spans="2:9" ht="15" customHeight="1" x14ac:dyDescent="0.15">
      <c r="B225" s="1623"/>
      <c r="C225" s="1623"/>
      <c r="D225" s="1628"/>
      <c r="E225" s="486"/>
      <c r="F225" s="1634"/>
      <c r="G225" s="1623"/>
      <c r="H225" s="1628"/>
      <c r="I225" s="475"/>
    </row>
    <row r="226" spans="2:9" ht="15" customHeight="1" x14ac:dyDescent="0.15">
      <c r="B226" s="1623"/>
      <c r="C226" s="1623"/>
      <c r="D226" s="1628"/>
      <c r="E226" s="486"/>
      <c r="F226" s="1634"/>
      <c r="G226" s="1623"/>
      <c r="H226" s="1628"/>
      <c r="I226" s="475"/>
    </row>
    <row r="227" spans="2:9" ht="15" customHeight="1" x14ac:dyDescent="0.15">
      <c r="B227" s="1623"/>
      <c r="C227" s="1623"/>
      <c r="D227" s="1628"/>
      <c r="E227" s="486"/>
      <c r="F227" s="1634"/>
      <c r="G227" s="1623"/>
      <c r="H227" s="1628"/>
      <c r="I227" s="475"/>
    </row>
    <row r="228" spans="2:9" ht="15" customHeight="1" x14ac:dyDescent="0.15">
      <c r="B228" s="1623"/>
      <c r="C228" s="1623"/>
      <c r="D228" s="1628"/>
      <c r="E228" s="486"/>
      <c r="F228" s="1634"/>
      <c r="G228" s="1623"/>
      <c r="H228" s="1628"/>
      <c r="I228" s="475"/>
    </row>
    <row r="229" spans="2:9" ht="15" customHeight="1" x14ac:dyDescent="0.15">
      <c r="B229" s="1623"/>
      <c r="C229" s="1623"/>
      <c r="D229" s="1628"/>
      <c r="E229" s="486"/>
      <c r="F229" s="1634"/>
      <c r="G229" s="1623"/>
      <c r="H229" s="1628"/>
      <c r="I229" s="475"/>
    </row>
    <row r="230" spans="2:9" ht="15" customHeight="1" x14ac:dyDescent="0.15">
      <c r="B230" s="1623"/>
      <c r="C230" s="1623"/>
      <c r="D230" s="1628"/>
      <c r="E230" s="486"/>
      <c r="F230" s="1634"/>
      <c r="G230" s="1623"/>
      <c r="H230" s="1628"/>
      <c r="I230" s="475"/>
    </row>
    <row r="231" spans="2:9" ht="15" customHeight="1" x14ac:dyDescent="0.15">
      <c r="B231" s="1623"/>
      <c r="C231" s="1623"/>
      <c r="D231" s="1628"/>
      <c r="E231" s="486"/>
      <c r="F231" s="1634"/>
      <c r="G231" s="1623"/>
      <c r="H231" s="1628"/>
      <c r="I231" s="475"/>
    </row>
    <row r="232" spans="2:9" ht="15" customHeight="1" x14ac:dyDescent="0.15">
      <c r="B232" s="1623"/>
      <c r="C232" s="1623"/>
      <c r="D232" s="1628"/>
      <c r="E232" s="486"/>
      <c r="F232" s="1634"/>
      <c r="G232" s="1623"/>
      <c r="H232" s="1628"/>
      <c r="I232" s="475"/>
    </row>
    <row r="233" spans="2:9" ht="15" customHeight="1" x14ac:dyDescent="0.15">
      <c r="B233" s="1623"/>
      <c r="C233" s="1623"/>
      <c r="D233" s="1628"/>
      <c r="E233" s="486"/>
      <c r="F233" s="1634"/>
      <c r="G233" s="1623"/>
      <c r="H233" s="1628"/>
      <c r="I233" s="475"/>
    </row>
    <row r="234" spans="2:9" ht="15" customHeight="1" x14ac:dyDescent="0.15">
      <c r="B234" s="1623"/>
      <c r="C234" s="1623"/>
      <c r="D234" s="1628"/>
      <c r="E234" s="486"/>
      <c r="F234" s="1634"/>
      <c r="G234" s="1623"/>
      <c r="H234" s="1628"/>
      <c r="I234" s="475"/>
    </row>
    <row r="235" spans="2:9" ht="15" customHeight="1" x14ac:dyDescent="0.15">
      <c r="B235" s="1623"/>
      <c r="C235" s="1623"/>
      <c r="D235" s="1628"/>
      <c r="E235" s="486"/>
      <c r="F235" s="1634"/>
      <c r="G235" s="1623"/>
      <c r="H235" s="1628"/>
      <c r="I235" s="475"/>
    </row>
    <row r="236" spans="2:9" ht="15" customHeight="1" x14ac:dyDescent="0.15">
      <c r="B236" s="1623"/>
      <c r="C236" s="1623"/>
      <c r="D236" s="1628"/>
      <c r="E236" s="486"/>
      <c r="F236" s="1634"/>
      <c r="G236" s="1623"/>
      <c r="H236" s="1628"/>
      <c r="I236" s="475"/>
    </row>
    <row r="237" spans="2:9" ht="15" customHeight="1" x14ac:dyDescent="0.15">
      <c r="B237" s="1623"/>
      <c r="C237" s="1623"/>
      <c r="D237" s="1628"/>
      <c r="E237" s="486"/>
      <c r="F237" s="1634"/>
      <c r="G237" s="1623"/>
      <c r="H237" s="1628"/>
      <c r="I237" s="475"/>
    </row>
    <row r="238" spans="2:9" ht="15" customHeight="1" x14ac:dyDescent="0.15">
      <c r="B238" s="1623"/>
      <c r="C238" s="1623"/>
      <c r="D238" s="1628"/>
      <c r="E238" s="486"/>
      <c r="F238" s="1634"/>
      <c r="G238" s="1623"/>
      <c r="H238" s="1628"/>
      <c r="I238" s="475"/>
    </row>
    <row r="239" spans="2:9" ht="15" customHeight="1" x14ac:dyDescent="0.15">
      <c r="B239" s="1623"/>
      <c r="C239" s="1623"/>
      <c r="D239" s="1628"/>
      <c r="E239" s="486"/>
      <c r="F239" s="1634"/>
      <c r="G239" s="1623"/>
      <c r="H239" s="1628"/>
      <c r="I239" s="475"/>
    </row>
    <row r="240" spans="2:9" ht="15" customHeight="1" x14ac:dyDescent="0.15">
      <c r="B240" s="1623"/>
      <c r="C240" s="1623"/>
      <c r="D240" s="1628"/>
      <c r="E240" s="486"/>
      <c r="F240" s="1634"/>
      <c r="G240" s="1623"/>
      <c r="H240" s="1628"/>
      <c r="I240" s="475"/>
    </row>
    <row r="241" spans="1:11" ht="15" customHeight="1" x14ac:dyDescent="0.15">
      <c r="B241" s="1623"/>
      <c r="C241" s="1623"/>
      <c r="D241" s="1628"/>
      <c r="E241" s="486"/>
      <c r="F241" s="1634"/>
      <c r="G241" s="1623"/>
      <c r="H241" s="1628"/>
      <c r="I241" s="475"/>
    </row>
    <row r="242" spans="1:11" ht="15" customHeight="1" x14ac:dyDescent="0.15">
      <c r="B242" s="1623"/>
      <c r="C242" s="1623"/>
      <c r="D242" s="1628"/>
      <c r="E242" s="486"/>
      <c r="F242" s="1634"/>
      <c r="G242" s="1623"/>
      <c r="H242" s="1628"/>
      <c r="I242" s="475"/>
    </row>
    <row r="243" spans="1:11" ht="15" customHeight="1" x14ac:dyDescent="0.15">
      <c r="B243" s="1623"/>
      <c r="C243" s="1623"/>
      <c r="D243" s="1628"/>
      <c r="E243" s="486"/>
      <c r="F243" s="1634"/>
      <c r="G243" s="1623"/>
      <c r="H243" s="1628"/>
      <c r="I243" s="475"/>
    </row>
    <row r="244" spans="1:11" ht="15" customHeight="1" x14ac:dyDescent="0.15">
      <c r="B244" s="1623"/>
      <c r="C244" s="1623"/>
      <c r="D244" s="1628"/>
      <c r="E244" s="486"/>
      <c r="F244" s="1634"/>
      <c r="G244" s="1623"/>
      <c r="H244" s="1628"/>
      <c r="I244" s="475"/>
    </row>
    <row r="245" spans="1:11" ht="15" customHeight="1" x14ac:dyDescent="0.15">
      <c r="B245" s="1623"/>
      <c r="C245" s="1623"/>
      <c r="D245" s="1628"/>
      <c r="E245" s="486"/>
      <c r="F245" s="1634"/>
      <c r="G245" s="1623"/>
      <c r="H245" s="1628"/>
      <c r="I245" s="475"/>
    </row>
    <row r="246" spans="1:11" ht="15" customHeight="1" x14ac:dyDescent="0.15">
      <c r="B246" s="1623"/>
      <c r="C246" s="1623"/>
      <c r="D246" s="1628"/>
      <c r="E246" s="486"/>
      <c r="F246" s="1634"/>
      <c r="G246" s="1623"/>
      <c r="H246" s="1628"/>
      <c r="I246" s="475"/>
    </row>
    <row r="247" spans="1:11" ht="15" customHeight="1" x14ac:dyDescent="0.15">
      <c r="B247" s="1623"/>
      <c r="C247" s="1623"/>
      <c r="D247" s="1628"/>
      <c r="E247" s="486"/>
      <c r="F247" s="1634"/>
      <c r="G247" s="1623"/>
      <c r="H247" s="1628"/>
      <c r="I247" s="475"/>
    </row>
    <row r="248" spans="1:11" ht="15" customHeight="1" x14ac:dyDescent="0.15">
      <c r="B248" s="1623"/>
      <c r="C248" s="1623"/>
      <c r="D248" s="1628"/>
      <c r="E248" s="486"/>
      <c r="F248" s="1634"/>
      <c r="G248" s="1623"/>
      <c r="H248" s="1628"/>
      <c r="I248" s="475"/>
    </row>
    <row r="249" spans="1:11" ht="15" customHeight="1" x14ac:dyDescent="0.15">
      <c r="B249" s="1623"/>
      <c r="C249" s="1623"/>
      <c r="D249" s="1628"/>
      <c r="E249" s="486"/>
      <c r="F249" s="1634"/>
      <c r="G249" s="1623"/>
      <c r="H249" s="1628"/>
      <c r="I249" s="475"/>
    </row>
    <row r="250" spans="1:11" ht="15" customHeight="1" x14ac:dyDescent="0.15">
      <c r="B250" s="1623"/>
      <c r="C250" s="1623"/>
      <c r="D250" s="1628"/>
      <c r="E250" s="486"/>
      <c r="F250" s="1634"/>
      <c r="G250" s="1623"/>
      <c r="H250" s="1628"/>
      <c r="I250" s="475"/>
    </row>
    <row r="251" spans="1:11" ht="15" customHeight="1" x14ac:dyDescent="0.15">
      <c r="A251" s="544"/>
      <c r="B251" s="545"/>
      <c r="C251" s="545"/>
      <c r="D251" s="545"/>
      <c r="E251" s="545"/>
      <c r="F251" s="545"/>
      <c r="G251" s="545"/>
      <c r="H251" s="691"/>
      <c r="I251" s="505">
        <f>SUM(I6:I198)</f>
        <v>0</v>
      </c>
    </row>
    <row r="252" spans="1:11" x14ac:dyDescent="0.15">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B169:E169"/>
    <mergeCell ref="B172:E172"/>
    <mergeCell ref="B174:E174"/>
    <mergeCell ref="C176:E176"/>
    <mergeCell ref="C177:E177"/>
    <mergeCell ref="G107:H107"/>
    <mergeCell ref="B110:E110"/>
    <mergeCell ref="B113:E113"/>
    <mergeCell ref="B94:E94"/>
    <mergeCell ref="G110:H110"/>
    <mergeCell ref="B107:E107"/>
    <mergeCell ref="G113:H113"/>
    <mergeCell ref="G67:H67"/>
    <mergeCell ref="C70:E70"/>
    <mergeCell ref="G70:H70"/>
    <mergeCell ref="B55:E55"/>
    <mergeCell ref="G55:H55"/>
    <mergeCell ref="B58:E58"/>
    <mergeCell ref="G58:H58"/>
    <mergeCell ref="G61:H61"/>
    <mergeCell ref="B84:E84"/>
    <mergeCell ref="B102:E102"/>
    <mergeCell ref="B104:E104"/>
    <mergeCell ref="B86:E86"/>
    <mergeCell ref="B88:E88"/>
    <mergeCell ref="B90:E90"/>
    <mergeCell ref="B92:E92"/>
    <mergeCell ref="B96:E96"/>
    <mergeCell ref="B100:E100"/>
    <mergeCell ref="B98:E98"/>
  </mergeCells>
  <dataValidations count="8">
    <dataValidation type="whole" allowBlank="1" showInputMessage="1" showErrorMessage="1" errorTitle="ATTENZIONE" error="INSERIRE UN VALORE NUMERICO INTERO" sqref="F6 F8" xr:uid="{00000000-0002-0000-0300-000000000000}">
      <formula1>0</formula1>
      <formula2>100</formula2>
    </dataValidation>
    <dataValidation type="decimal" allowBlank="1" showInputMessage="1" showErrorMessage="1" errorTitle="ATTENZIONE" error="INSERIRE SOLO VALORI NUMERICI CON DUE DECIMALI" sqref="F37" xr:uid="{00000000-0002-0000-0300-000001000000}">
      <formula1>0.01</formula1>
      <formula2>100</formula2>
    </dataValidation>
    <dataValidation type="whole" allowBlank="1" showInputMessage="1" showErrorMessage="1" errorTitle="ERRORE NEL DATO IMMESSO" error="INSERIRE SOLO NUMERI INTERI" sqref="E201:E250 E105" xr:uid="{00000000-0002-0000-0300-000002000000}">
      <formula1>1</formula1>
      <formula2>99999</formula2>
    </dataValidation>
    <dataValidation type="whole" allowBlank="1" showInputMessage="1" showErrorMessage="1" errorTitle="ATTENZIONE" error="INSERIRE SOLO VALORI NUMERICI INTERI" sqref="F58 F70 F42 F44 F40 F61:F62 F64:F65 F67:F68 F55 F107 F113:F119 F110 F47:F50 F52:F53 F138:F147 F151:F159 F128 F169 F176:F178 F182:F184 F188:F189 F191:F193 F196 F198" xr:uid="{00000000-0002-0000-0300-000003000000}">
      <formula1>0</formula1>
      <formula2>999999999999</formula2>
    </dataValidation>
    <dataValidation type="list" allowBlank="1" showInputMessage="1" showErrorMessage="1" sqref="F122" xr:uid="{00000000-0002-0000-0300-000004000000}">
      <formula1>"_, SI, No, Non Tenuto"</formula1>
    </dataValidation>
    <dataValidation type="list" allowBlank="1" showInputMessage="1" showErrorMessage="1" sqref="F131" xr:uid="{00000000-0002-0000-0300-000005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3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300-000007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2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31331"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31335"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31338"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31339" r:id="rId11" name="Option Button 11">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31341" r:id="rId13" name="Group Box 13">
              <controlPr defaultSize="0" autoFill="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Fill="0" autoLine="0" autoPict="0">
                <anchor moveWithCells="1">
                  <from>
                    <xdr:col>5</xdr:col>
                    <xdr:colOff>533400</xdr:colOff>
                    <xdr:row>31</xdr:row>
                    <xdr:rowOff>104775</xdr:rowOff>
                  </from>
                  <to>
                    <xdr:col>5</xdr:col>
                    <xdr:colOff>828675</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Fill="0" autoLine="0" autoPict="0">
                <anchor moveWithCells="1">
                  <from>
                    <xdr:col>6</xdr:col>
                    <xdr:colOff>495300</xdr:colOff>
                    <xdr:row>31</xdr:row>
                    <xdr:rowOff>104775</xdr:rowOff>
                  </from>
                  <to>
                    <xdr:col>6</xdr:col>
                    <xdr:colOff>790575</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31346" r:id="rId18"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2531352" r:id="rId19" name="Group Box 24">
              <controlPr defaultSize="0" autoFill="0" autoPict="0">
                <anchor moveWithCells="1">
                  <from>
                    <xdr:col>5</xdr:col>
                    <xdr:colOff>9525</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Fill="0" autoLine="0" autoPict="0">
                <anchor moveWithCells="1">
                  <from>
                    <xdr:col>5</xdr:col>
                    <xdr:colOff>542925</xdr:colOff>
                    <xdr:row>83</xdr:row>
                    <xdr:rowOff>142875</xdr:rowOff>
                  </from>
                  <to>
                    <xdr:col>5</xdr:col>
                    <xdr:colOff>790575</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Fill="0" autoLine="0" autoPict="0">
                <anchor moveWithCells="1">
                  <from>
                    <xdr:col>6</xdr:col>
                    <xdr:colOff>466725</xdr:colOff>
                    <xdr:row>83</xdr:row>
                    <xdr:rowOff>85725</xdr:rowOff>
                  </from>
                  <to>
                    <xdr:col>6</xdr:col>
                    <xdr:colOff>714375</xdr:colOff>
                    <xdr:row>84</xdr:row>
                    <xdr:rowOff>0</xdr:rowOff>
                  </to>
                </anchor>
              </controlPr>
            </control>
          </mc:Choice>
        </mc:AlternateContent>
        <mc:AlternateContent xmlns:mc="http://schemas.openxmlformats.org/markup-compatibility/2006">
          <mc:Choice Requires="x14">
            <control shapeId="2531355" r:id="rId22" name="Group Box 27">
              <controlPr defaultSize="0" autoFill="0" autoPict="0">
                <anchor moveWithCells="1">
                  <from>
                    <xdr:col>5</xdr:col>
                    <xdr:colOff>9525</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Fill="0" autoLine="0" autoPict="0">
                <anchor moveWithCells="1">
                  <from>
                    <xdr:col>5</xdr:col>
                    <xdr:colOff>542925</xdr:colOff>
                    <xdr:row>85</xdr:row>
                    <xdr:rowOff>142875</xdr:rowOff>
                  </from>
                  <to>
                    <xdr:col>5</xdr:col>
                    <xdr:colOff>790575</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Fill="0" autoLine="0" autoPict="0">
                <anchor moveWithCells="1">
                  <from>
                    <xdr:col>6</xdr:col>
                    <xdr:colOff>466725</xdr:colOff>
                    <xdr:row>85</xdr:row>
                    <xdr:rowOff>85725</xdr:rowOff>
                  </from>
                  <to>
                    <xdr:col>6</xdr:col>
                    <xdr:colOff>714375</xdr:colOff>
                    <xdr:row>86</xdr:row>
                    <xdr:rowOff>0</xdr:rowOff>
                  </to>
                </anchor>
              </controlPr>
            </control>
          </mc:Choice>
        </mc:AlternateContent>
        <mc:AlternateContent xmlns:mc="http://schemas.openxmlformats.org/markup-compatibility/2006">
          <mc:Choice Requires="x14">
            <control shapeId="2531358" r:id="rId25" name="Group Box 30">
              <controlPr defaultSize="0" autoFill="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Fill="0" autoLine="0" autoPict="0">
                <anchor moveWithCells="1">
                  <from>
                    <xdr:col>5</xdr:col>
                    <xdr:colOff>542925</xdr:colOff>
                    <xdr:row>87</xdr:row>
                    <xdr:rowOff>85725</xdr:rowOff>
                  </from>
                  <to>
                    <xdr:col>5</xdr:col>
                    <xdr:colOff>809625</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Fill="0" autoLine="0" autoPict="0">
                <anchor moveWithCells="1">
                  <from>
                    <xdr:col>6</xdr:col>
                    <xdr:colOff>466725</xdr:colOff>
                    <xdr:row>87</xdr:row>
                    <xdr:rowOff>85725</xdr:rowOff>
                  </from>
                  <to>
                    <xdr:col>6</xdr:col>
                    <xdr:colOff>752475</xdr:colOff>
                    <xdr:row>88</xdr:row>
                    <xdr:rowOff>0</xdr:rowOff>
                  </to>
                </anchor>
              </controlPr>
            </control>
          </mc:Choice>
        </mc:AlternateContent>
        <mc:AlternateContent xmlns:mc="http://schemas.openxmlformats.org/markup-compatibility/2006">
          <mc:Choice Requires="x14">
            <control shapeId="2531361" r:id="rId28" name="Group Box 33">
              <controlPr defaultSize="0" autoFill="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Fill="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Fill="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Fill="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Fill="0" autoLine="0" autoPict="0">
                <anchor moveWithCells="1">
                  <from>
                    <xdr:col>5</xdr:col>
                    <xdr:colOff>542925</xdr:colOff>
                    <xdr:row>95</xdr:row>
                    <xdr:rowOff>142875</xdr:rowOff>
                  </from>
                  <to>
                    <xdr:col>5</xdr:col>
                    <xdr:colOff>809625</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Fill="0" autoLine="0" autoPict="0">
                <anchor moveWithCells="1">
                  <from>
                    <xdr:col>6</xdr:col>
                    <xdr:colOff>466725</xdr:colOff>
                    <xdr:row>95</xdr:row>
                    <xdr:rowOff>152400</xdr:rowOff>
                  </from>
                  <to>
                    <xdr:col>6</xdr:col>
                    <xdr:colOff>752475</xdr:colOff>
                    <xdr:row>96</xdr:row>
                    <xdr:rowOff>0</xdr:rowOff>
                  </to>
                </anchor>
              </controlPr>
            </control>
          </mc:Choice>
        </mc:AlternateContent>
        <mc:AlternateContent xmlns:mc="http://schemas.openxmlformats.org/markup-compatibility/2006">
          <mc:Choice Requires="x14">
            <control shapeId="2531367" r:id="rId34" name="Group Box 39">
              <controlPr defaultSize="0" autoFill="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Fill="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Fill="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Fill="0" autoLine="0" autoPict="0">
                <anchor moveWithCells="1">
                  <from>
                    <xdr:col>5</xdr:col>
                    <xdr:colOff>533400</xdr:colOff>
                    <xdr:row>101</xdr:row>
                    <xdr:rowOff>142875</xdr:rowOff>
                  </from>
                  <to>
                    <xdr:col>5</xdr:col>
                    <xdr:colOff>790575</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Fill="0" autoLine="0" autoPict="0">
                <anchor moveWithCells="1">
                  <from>
                    <xdr:col>6</xdr:col>
                    <xdr:colOff>447675</xdr:colOff>
                    <xdr:row>101</xdr:row>
                    <xdr:rowOff>180975</xdr:rowOff>
                  </from>
                  <to>
                    <xdr:col>6</xdr:col>
                    <xdr:colOff>714375</xdr:colOff>
                    <xdr:row>102</xdr:row>
                    <xdr:rowOff>0</xdr:rowOff>
                  </to>
                </anchor>
              </controlPr>
            </control>
          </mc:Choice>
        </mc:AlternateContent>
        <mc:AlternateContent xmlns:mc="http://schemas.openxmlformats.org/markup-compatibility/2006">
          <mc:Choice Requires="x14">
            <control shapeId="2531372" r:id="rId39" name="Group Box 44">
              <controlPr defaultSize="0" autoFill="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Fill="0" autoLine="0" autoPict="0">
                <anchor moveWithCells="1">
                  <from>
                    <xdr:col>5</xdr:col>
                    <xdr:colOff>542925</xdr:colOff>
                    <xdr:row>103</xdr:row>
                    <xdr:rowOff>85725</xdr:rowOff>
                  </from>
                  <to>
                    <xdr:col>5</xdr:col>
                    <xdr:colOff>809625</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Fill="0" autoLine="0" autoPict="0">
                <anchor moveWithCells="1">
                  <from>
                    <xdr:col>6</xdr:col>
                    <xdr:colOff>466725</xdr:colOff>
                    <xdr:row>103</xdr:row>
                    <xdr:rowOff>85725</xdr:rowOff>
                  </from>
                  <to>
                    <xdr:col>6</xdr:col>
                    <xdr:colOff>752475</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Fill="0" autoLine="0" autoPict="0">
                <anchor moveWithCells="1">
                  <from>
                    <xdr:col>5</xdr:col>
                    <xdr:colOff>542925</xdr:colOff>
                    <xdr:row>89</xdr:row>
                    <xdr:rowOff>104775</xdr:rowOff>
                  </from>
                  <to>
                    <xdr:col>5</xdr:col>
                    <xdr:colOff>828675</xdr:colOff>
                    <xdr:row>89</xdr:row>
                    <xdr:rowOff>333375</xdr:rowOff>
                  </to>
                </anchor>
              </controlPr>
            </control>
          </mc:Choice>
        </mc:AlternateContent>
        <mc:AlternateContent xmlns:mc="http://schemas.openxmlformats.org/markup-compatibility/2006">
          <mc:Choice Requires="x14">
            <control shapeId="2531376" r:id="rId43" name="Option Button 48">
              <controlPr defaultSize="0" autoFill="0" autoLine="0" autoPict="0">
                <anchor moveWithCells="1">
                  <from>
                    <xdr:col>6</xdr:col>
                    <xdr:colOff>466725</xdr:colOff>
                    <xdr:row>89</xdr:row>
                    <xdr:rowOff>114300</xdr:rowOff>
                  </from>
                  <to>
                    <xdr:col>6</xdr:col>
                    <xdr:colOff>752475</xdr:colOff>
                    <xdr:row>89</xdr:row>
                    <xdr:rowOff>333375</xdr:rowOff>
                  </to>
                </anchor>
              </controlPr>
            </control>
          </mc:Choice>
        </mc:AlternateContent>
        <mc:AlternateContent xmlns:mc="http://schemas.openxmlformats.org/markup-compatibility/2006">
          <mc:Choice Requires="x14">
            <control shapeId="2531377" r:id="rId44" name="Option Button 49">
              <controlPr defaultSize="0" autoFill="0" autoLine="0" autoPict="0">
                <anchor moveWithCells="1">
                  <from>
                    <xdr:col>5</xdr:col>
                    <xdr:colOff>485775</xdr:colOff>
                    <xdr:row>91</xdr:row>
                    <xdr:rowOff>114300</xdr:rowOff>
                  </from>
                  <to>
                    <xdr:col>5</xdr:col>
                    <xdr:colOff>771525</xdr:colOff>
                    <xdr:row>91</xdr:row>
                    <xdr:rowOff>333375</xdr:rowOff>
                  </to>
                </anchor>
              </controlPr>
            </control>
          </mc:Choice>
        </mc:AlternateContent>
        <mc:AlternateContent xmlns:mc="http://schemas.openxmlformats.org/markup-compatibility/2006">
          <mc:Choice Requires="x14">
            <control shapeId="2531378" r:id="rId45" name="Option Button 50">
              <controlPr defaultSize="0" autoFill="0" autoLine="0" autoPict="0">
                <anchor moveWithCells="1">
                  <from>
                    <xdr:col>6</xdr:col>
                    <xdr:colOff>409575</xdr:colOff>
                    <xdr:row>91</xdr:row>
                    <xdr:rowOff>66675</xdr:rowOff>
                  </from>
                  <to>
                    <xdr:col>6</xdr:col>
                    <xdr:colOff>676275</xdr:colOff>
                    <xdr:row>91</xdr:row>
                    <xdr:rowOff>295275</xdr:rowOff>
                  </to>
                </anchor>
              </controlPr>
            </control>
          </mc:Choice>
        </mc:AlternateContent>
        <mc:AlternateContent xmlns:mc="http://schemas.openxmlformats.org/markup-compatibility/2006">
          <mc:Choice Requires="x14">
            <control shapeId="2531379" r:id="rId46" name="Option Button 51">
              <controlPr defaultSize="0" autoFill="0" autoLine="0" autoPict="0">
                <anchor moveWithCells="1">
                  <from>
                    <xdr:col>5</xdr:col>
                    <xdr:colOff>495300</xdr:colOff>
                    <xdr:row>93</xdr:row>
                    <xdr:rowOff>104775</xdr:rowOff>
                  </from>
                  <to>
                    <xdr:col>5</xdr:col>
                    <xdr:colOff>790575</xdr:colOff>
                    <xdr:row>93</xdr:row>
                    <xdr:rowOff>333375</xdr:rowOff>
                  </to>
                </anchor>
              </controlPr>
            </control>
          </mc:Choice>
        </mc:AlternateContent>
        <mc:AlternateContent xmlns:mc="http://schemas.openxmlformats.org/markup-compatibility/2006">
          <mc:Choice Requires="x14">
            <control shapeId="2531380" r:id="rId47" name="Option Button 52">
              <controlPr defaultSize="0" autoFill="0" autoLine="0" autoPict="0">
                <anchor moveWithCells="1">
                  <from>
                    <xdr:col>6</xdr:col>
                    <xdr:colOff>390525</xdr:colOff>
                    <xdr:row>93</xdr:row>
                    <xdr:rowOff>104775</xdr:rowOff>
                  </from>
                  <to>
                    <xdr:col>6</xdr:col>
                    <xdr:colOff>676275</xdr:colOff>
                    <xdr:row>93</xdr:row>
                    <xdr:rowOff>333375</xdr:rowOff>
                  </to>
                </anchor>
              </controlPr>
            </control>
          </mc:Choice>
        </mc:AlternateContent>
        <mc:AlternateContent xmlns:mc="http://schemas.openxmlformats.org/markup-compatibility/2006">
          <mc:Choice Requires="x14">
            <control shapeId="2531381" r:id="rId48" name="Option Button 53">
              <controlPr defaultSize="0" autoFill="0" autoLine="0" autoPict="0">
                <anchor moveWithCells="1">
                  <from>
                    <xdr:col>5</xdr:col>
                    <xdr:colOff>504825</xdr:colOff>
                    <xdr:row>97</xdr:row>
                    <xdr:rowOff>85725</xdr:rowOff>
                  </from>
                  <to>
                    <xdr:col>5</xdr:col>
                    <xdr:colOff>790575</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Fill="0" autoLine="0" autoPict="0">
                <anchor moveWithCells="1">
                  <from>
                    <xdr:col>6</xdr:col>
                    <xdr:colOff>485775</xdr:colOff>
                    <xdr:row>97</xdr:row>
                    <xdr:rowOff>104775</xdr:rowOff>
                  </from>
                  <to>
                    <xdr:col>6</xdr:col>
                    <xdr:colOff>771525</xdr:colOff>
                    <xdr:row>97</xdr:row>
                    <xdr:rowOff>333375</xdr:rowOff>
                  </to>
                </anchor>
              </controlPr>
            </control>
          </mc:Choice>
        </mc:AlternateContent>
        <mc:AlternateContent xmlns:mc="http://schemas.openxmlformats.org/markup-compatibility/2006">
          <mc:Choice Requires="x14">
            <control shapeId="2531383" r:id="rId50" name="Option Button 55">
              <controlPr defaultSize="0" autoFill="0" autoLine="0" autoPict="0">
                <anchor moveWithCells="1">
                  <from>
                    <xdr:col>5</xdr:col>
                    <xdr:colOff>533400</xdr:colOff>
                    <xdr:row>99</xdr:row>
                    <xdr:rowOff>114300</xdr:rowOff>
                  </from>
                  <to>
                    <xdr:col>5</xdr:col>
                    <xdr:colOff>828675</xdr:colOff>
                    <xdr:row>99</xdr:row>
                    <xdr:rowOff>333375</xdr:rowOff>
                  </to>
                </anchor>
              </controlPr>
            </control>
          </mc:Choice>
        </mc:AlternateContent>
        <mc:AlternateContent xmlns:mc="http://schemas.openxmlformats.org/markup-compatibility/2006">
          <mc:Choice Requires="x14">
            <control shapeId="2531384" r:id="rId51" name="Option Button 56">
              <controlPr defaultSize="0" autoFill="0" autoLine="0" autoPict="0">
                <anchor moveWithCells="1">
                  <from>
                    <xdr:col>6</xdr:col>
                    <xdr:colOff>485775</xdr:colOff>
                    <xdr:row>99</xdr:row>
                    <xdr:rowOff>104775</xdr:rowOff>
                  </from>
                  <to>
                    <xdr:col>6</xdr:col>
                    <xdr:colOff>771525</xdr:colOff>
                    <xdr:row>99</xdr:row>
                    <xdr:rowOff>333375</xdr:rowOff>
                  </to>
                </anchor>
              </controlPr>
            </control>
          </mc:Choice>
        </mc:AlternateContent>
        <mc:AlternateContent xmlns:mc="http://schemas.openxmlformats.org/markup-compatibility/2006">
          <mc:Choice Requires="x14">
            <control shapeId="3317996" r:id="rId52" name="Group Box 1260">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17999" r:id="rId55" name="Group Box 1263">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18001" r:id="rId57" name="Option Button 1265">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18002" r:id="rId58" name="Group Box 1266">
              <controlPr defaultSize="0" autoFill="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18004" r:id="rId60" name="Option Button 1268">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18444" r:id="rId61" name="Group Box 1708">
              <controlPr defaultSize="0" autoFill="0" autoPict="0">
                <anchor moveWithCells="1">
                  <from>
                    <xdr:col>5</xdr:col>
                    <xdr:colOff>0</xdr:colOff>
                    <xdr:row>161</xdr:row>
                    <xdr:rowOff>0</xdr:rowOff>
                  </from>
                  <to>
                    <xdr:col>6</xdr:col>
                    <xdr:colOff>1114425</xdr:colOff>
                    <xdr:row>162</xdr:row>
                    <xdr:rowOff>9525</xdr:rowOff>
                  </to>
                </anchor>
              </controlPr>
            </control>
          </mc:Choice>
        </mc:AlternateContent>
        <mc:AlternateContent xmlns:mc="http://schemas.openxmlformats.org/markup-compatibility/2006">
          <mc:Choice Requires="x14">
            <control shapeId="3318445" r:id="rId62" name="Option Button 1709">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18446" r:id="rId63" name="Option Button 1710">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18447" r:id="rId64" name="Group Box 1711">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18448" r:id="rId65" name="Option Button 1712">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18449" r:id="rId66" name="Option Button 1713">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18450" r:id="rId67" name="Group Box 1714">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18451" r:id="rId68" name="Option Button 1715">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18452" r:id="rId69" name="Option Button 1716">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18453" r:id="rId70" name="Group Box 1717">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18454" r:id="rId71" name="Option Button 1718">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18455" r:id="rId72" name="Option Button 1719">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18456" r:id="rId73" name="Group Box 1720">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18458" r:id="rId75" name="Option Button 1722">
              <controlPr defaultSize="0" autoFill="0" autoLine="0" autoPict="0">
                <anchor moveWithCells="1">
                  <from>
                    <xdr:col>6</xdr:col>
                    <xdr:colOff>466725</xdr:colOff>
                    <xdr:row>165</xdr:row>
                    <xdr:rowOff>9525</xdr:rowOff>
                  </from>
                  <to>
                    <xdr:col>6</xdr:col>
                    <xdr:colOff>714375</xdr:colOff>
                    <xdr:row>166</xdr:row>
                    <xdr:rowOff>0</xdr:rowOff>
                  </to>
                </anchor>
              </controlPr>
            </control>
          </mc:Choice>
        </mc:AlternateContent>
        <mc:AlternateContent xmlns:mc="http://schemas.openxmlformats.org/markup-compatibility/2006">
          <mc:Choice Requires="x14">
            <control shapeId="4341961" r:id="rId76" name="Group Box 2249">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Fill="0" autoLine="0" autoPict="0">
                <anchor moveWithCells="1">
                  <from>
                    <xdr:col>5</xdr:col>
                    <xdr:colOff>533400</xdr:colOff>
                    <xdr:row>171</xdr:row>
                    <xdr:rowOff>104775</xdr:rowOff>
                  </from>
                  <to>
                    <xdr:col>5</xdr:col>
                    <xdr:colOff>790575</xdr:colOff>
                    <xdr:row>171</xdr:row>
                    <xdr:rowOff>333375</xdr:rowOff>
                  </to>
                </anchor>
              </controlPr>
            </control>
          </mc:Choice>
        </mc:AlternateContent>
        <mc:AlternateContent xmlns:mc="http://schemas.openxmlformats.org/markup-compatibility/2006">
          <mc:Choice Requires="x14">
            <control shapeId="4341963" r:id="rId78" name="Option Button 2251">
              <controlPr defaultSize="0" autoFill="0" autoLine="0" autoPict="0">
                <anchor moveWithCells="1">
                  <from>
                    <xdr:col>6</xdr:col>
                    <xdr:colOff>485775</xdr:colOff>
                    <xdr:row>171</xdr:row>
                    <xdr:rowOff>104775</xdr:rowOff>
                  </from>
                  <to>
                    <xdr:col>6</xdr:col>
                    <xdr:colOff>771525</xdr:colOff>
                    <xdr:row>171</xdr:row>
                    <xdr:rowOff>371475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7.6640625" style="3" customWidth="1"/>
    <col min="2" max="2" width="10" style="2" bestFit="1" customWidth="1"/>
    <col min="3" max="7" width="13.33203125" style="2" customWidth="1"/>
    <col min="8" max="8" width="15" style="2" customWidth="1"/>
    <col min="9" max="10" width="13.33203125" style="2" customWidth="1"/>
    <col min="11" max="16384" width="9.33203125" style="3"/>
  </cols>
  <sheetData>
    <row r="1" spans="1:13" ht="43.5" customHeight="1" x14ac:dyDescent="0.2">
      <c r="A1" s="1716" t="str">
        <f>'t1'!A1</f>
        <v>REGIONI ED AUTONOMIE LOCALI - anno 2024</v>
      </c>
      <c r="B1" s="1716"/>
      <c r="C1" s="1716"/>
      <c r="D1" s="1716"/>
      <c r="E1" s="1716"/>
      <c r="F1" s="1716"/>
      <c r="G1" s="1716"/>
      <c r="H1" s="1716"/>
      <c r="I1" s="284"/>
      <c r="J1" s="281"/>
      <c r="M1"/>
    </row>
    <row r="2" spans="1:13" ht="21" customHeight="1" x14ac:dyDescent="0.2">
      <c r="B2" s="3"/>
      <c r="C2" s="3"/>
      <c r="D2" s="1729"/>
      <c r="E2" s="1729"/>
      <c r="F2" s="1729"/>
      <c r="G2" s="1729"/>
      <c r="H2" s="1729"/>
      <c r="I2" s="1729"/>
      <c r="J2" s="1729"/>
      <c r="M2"/>
    </row>
    <row r="3" spans="1:13" s="172" customFormat="1" ht="21" customHeight="1" x14ac:dyDescent="0.25">
      <c r="A3" s="172" t="str">
        <f>"Tavola di coerenza tra presenti al 31.12."&amp;'t1'!L1&amp;" e presenti al 31.12."&amp;'t1'!L1-1&amp;" (Squadratura 1)"</f>
        <v>Tavola di coerenza tra presenti al 31.12.2024 e presenti al 31.12.2023 (Squadratura 1)</v>
      </c>
      <c r="B3" s="283"/>
    </row>
    <row r="4" spans="1:13" ht="36.75" customHeight="1" x14ac:dyDescent="0.2">
      <c r="A4" s="154" t="s">
        <v>193</v>
      </c>
      <c r="B4" s="155" t="s">
        <v>192</v>
      </c>
      <c r="C4" s="155" t="str">
        <f>"Presenti 31.12."&amp;'t1'!L1-1&amp;" (Tab 1)"</f>
        <v>Presenti 31.12.2023 (Tab 1)</v>
      </c>
      <c r="D4" s="155" t="s">
        <v>185</v>
      </c>
      <c r="E4" s="155" t="s">
        <v>240</v>
      </c>
      <c r="F4" s="155" t="s">
        <v>187</v>
      </c>
      <c r="G4" s="155" t="s">
        <v>186</v>
      </c>
      <c r="H4" s="155" t="str">
        <f>"Presenti 31.12."&amp;'t1'!L1&amp;" (Calcolati)"</f>
        <v>Presenti 31.12.2024 (Calcolati)</v>
      </c>
      <c r="I4" s="155" t="str">
        <f>"Presenti 31.12."&amp;'t1'!L1&amp;" (Tab 1)"</f>
        <v>Presenti 31.12.2024 (Tab 1)</v>
      </c>
      <c r="J4" s="155" t="s">
        <v>202</v>
      </c>
    </row>
    <row r="5" spans="1:13" x14ac:dyDescent="0.2">
      <c r="A5" s="160"/>
      <c r="B5" s="155"/>
      <c r="C5" s="161" t="s">
        <v>194</v>
      </c>
      <c r="D5" s="161" t="s">
        <v>195</v>
      </c>
      <c r="E5" s="161" t="s">
        <v>196</v>
      </c>
      <c r="F5" s="161" t="s">
        <v>197</v>
      </c>
      <c r="G5" s="161" t="s">
        <v>198</v>
      </c>
      <c r="H5" s="161" t="s">
        <v>199</v>
      </c>
      <c r="I5" s="161" t="s">
        <v>200</v>
      </c>
      <c r="J5" s="161" t="s">
        <v>201</v>
      </c>
    </row>
    <row r="6" spans="1:13"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3" ht="14.1" customHeight="1" x14ac:dyDescent="0.2">
      <c r="A7" s="19" t="str">
        <f>'t1'!A7</f>
        <v>SEGRETARIO B</v>
      </c>
      <c r="B7" s="162" t="str">
        <f>'t1'!B7</f>
        <v>0D0103</v>
      </c>
      <c r="C7" s="302">
        <f>'t1'!C7+'t1'!D7</f>
        <v>0</v>
      </c>
      <c r="D7" s="302">
        <f>'t5'!U8+'t5'!V8</f>
        <v>0</v>
      </c>
      <c r="E7" s="303">
        <f>'t6'!U8+'t6'!V8</f>
        <v>0</v>
      </c>
      <c r="F7" s="303">
        <f>'t4'!T16</f>
        <v>0</v>
      </c>
      <c r="G7" s="303">
        <f>'t4'!D32</f>
        <v>0</v>
      </c>
      <c r="H7" s="303">
        <f t="shared" ref="H7:H22" si="0">C7-D7+E7-F7+G7</f>
        <v>0</v>
      </c>
      <c r="I7" s="303">
        <f>'t1'!K7+'t1'!L7</f>
        <v>0</v>
      </c>
      <c r="J7" s="91" t="str">
        <f>IF(H7=I7,"OK","ERRORE")</f>
        <v>OK</v>
      </c>
    </row>
    <row r="8" spans="1:13"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3"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3"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3"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3"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3" ht="14.1" customHeight="1" x14ac:dyDescent="0.2">
      <c r="A13" s="19" t="str">
        <f>'t1'!A13</f>
        <v>DIRIGENTE A TEMPO INDETERMINATO</v>
      </c>
      <c r="B13" s="162" t="str">
        <f>'t1'!B13</f>
        <v>0D0164</v>
      </c>
      <c r="C13" s="302">
        <f>'t1'!C13+'t1'!D13</f>
        <v>1</v>
      </c>
      <c r="D13" s="302">
        <f>'t5'!U14+'t5'!V14</f>
        <v>0</v>
      </c>
      <c r="E13" s="303">
        <f>'t6'!U14+'t6'!V14</f>
        <v>0</v>
      </c>
      <c r="F13" s="303">
        <f>'t4'!T22</f>
        <v>0</v>
      </c>
      <c r="G13" s="303">
        <f>'t4'!J32</f>
        <v>0</v>
      </c>
      <c r="H13" s="303">
        <f t="shared" si="0"/>
        <v>1</v>
      </c>
      <c r="I13" s="303">
        <f>'t1'!K13+'t1'!L13</f>
        <v>1</v>
      </c>
      <c r="J13" s="91" t="str">
        <f t="shared" si="1"/>
        <v>OK</v>
      </c>
    </row>
    <row r="14" spans="1:13" ht="14.1" customHeight="1" x14ac:dyDescent="0.2">
      <c r="A14" s="19" t="str">
        <f>'t1'!A14</f>
        <v>DIRIGENTE A TEMPO DETERMINATO IN D.O.</v>
      </c>
      <c r="B14" s="162" t="str">
        <f>'t1'!B14</f>
        <v>0D0165</v>
      </c>
      <c r="C14" s="302">
        <f>'t1'!C14+'t1'!D14</f>
        <v>1</v>
      </c>
      <c r="D14" s="302">
        <f>'t5'!U15+'t5'!V15</f>
        <v>0</v>
      </c>
      <c r="E14" s="303">
        <f>'t6'!U15+'t6'!V15</f>
        <v>0</v>
      </c>
      <c r="F14" s="303">
        <f>'t4'!T23</f>
        <v>0</v>
      </c>
      <c r="G14" s="303">
        <f>'t4'!K32</f>
        <v>0</v>
      </c>
      <c r="H14" s="303">
        <f t="shared" si="0"/>
        <v>1</v>
      </c>
      <c r="I14" s="303">
        <f>'t1'!K14+'t1'!L14</f>
        <v>1</v>
      </c>
      <c r="J14" s="91" t="str">
        <f t="shared" si="1"/>
        <v>OK</v>
      </c>
    </row>
    <row r="15" spans="1:13"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3"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22</v>
      </c>
      <c r="D17" s="302">
        <f>'t5'!U18+'t5'!V18</f>
        <v>1</v>
      </c>
      <c r="E17" s="303">
        <f>'t6'!U18+'t6'!V18</f>
        <v>3</v>
      </c>
      <c r="F17" s="303">
        <f>'t4'!T26</f>
        <v>0</v>
      </c>
      <c r="G17" s="303">
        <f>'t4'!N32</f>
        <v>2</v>
      </c>
      <c r="H17" s="303">
        <f t="shared" si="0"/>
        <v>26</v>
      </c>
      <c r="I17" s="303">
        <f>'t1'!K17+'t1'!L17</f>
        <v>26</v>
      </c>
      <c r="J17" s="91" t="str">
        <f t="shared" ref="J17:J23" si="2">IF(H17=I17,"OK","ERRORE")</f>
        <v>OK</v>
      </c>
    </row>
    <row r="18" spans="1:20" ht="14.1" customHeight="1" x14ac:dyDescent="0.2">
      <c r="A18" s="19" t="str">
        <f>'t1'!A18</f>
        <v>ISTRUTTORI</v>
      </c>
      <c r="B18" s="162" t="str">
        <f>'t1'!B18</f>
        <v>0IR000</v>
      </c>
      <c r="C18" s="302">
        <f>'t1'!C18+'t1'!D18</f>
        <v>19</v>
      </c>
      <c r="D18" s="302">
        <f>'t5'!U19+'t5'!V19</f>
        <v>1</v>
      </c>
      <c r="E18" s="303">
        <f>'t6'!U19+'t6'!V19</f>
        <v>3</v>
      </c>
      <c r="F18" s="303">
        <f>'t4'!T27</f>
        <v>2</v>
      </c>
      <c r="G18" s="303">
        <f>'t4'!O32</f>
        <v>2</v>
      </c>
      <c r="H18" s="303">
        <f t="shared" si="0"/>
        <v>21</v>
      </c>
      <c r="I18" s="303">
        <f>'t1'!K18+'t1'!L18</f>
        <v>21</v>
      </c>
      <c r="J18" s="91" t="str">
        <f t="shared" si="2"/>
        <v>OK</v>
      </c>
    </row>
    <row r="19" spans="1:20" ht="14.1" customHeight="1" x14ac:dyDescent="0.2">
      <c r="A19" s="19" t="str">
        <f>'t1'!A19</f>
        <v>OPERATORI ESPERTI</v>
      </c>
      <c r="B19" s="162" t="str">
        <f>'t1'!B19</f>
        <v>0OEESP</v>
      </c>
      <c r="C19" s="302">
        <f>'t1'!C19+'t1'!D19</f>
        <v>7</v>
      </c>
      <c r="D19" s="302">
        <f>'t5'!U20+'t5'!V20</f>
        <v>0</v>
      </c>
      <c r="E19" s="303">
        <f>'t6'!U20+'t6'!V20</f>
        <v>0</v>
      </c>
      <c r="F19" s="303">
        <f>'t4'!T28</f>
        <v>2</v>
      </c>
      <c r="G19" s="303">
        <f>'t4'!P32</f>
        <v>0</v>
      </c>
      <c r="H19" s="303">
        <f t="shared" si="0"/>
        <v>5</v>
      </c>
      <c r="I19" s="303">
        <f>'t1'!K19+'t1'!L19</f>
        <v>5</v>
      </c>
      <c r="J19" s="91" t="str">
        <f t="shared" si="2"/>
        <v>OK</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50</v>
      </c>
      <c r="D23" s="326">
        <f t="shared" si="3"/>
        <v>2</v>
      </c>
      <c r="E23" s="326">
        <f t="shared" si="3"/>
        <v>6</v>
      </c>
      <c r="F23" s="326">
        <f t="shared" si="3"/>
        <v>4</v>
      </c>
      <c r="G23" s="326">
        <f t="shared" si="3"/>
        <v>4</v>
      </c>
      <c r="H23" s="326">
        <f t="shared" si="3"/>
        <v>54</v>
      </c>
      <c r="I23" s="326">
        <f t="shared" si="3"/>
        <v>54</v>
      </c>
      <c r="J23" s="154" t="str">
        <f t="shared" si="2"/>
        <v>OK</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dataConsolidate/>
  <mergeCells count="2">
    <mergeCell ref="A1:H1"/>
    <mergeCell ref="D2:J2"/>
  </mergeCells>
  <phoneticPr fontId="30" type="noConversion"/>
  <printOptions horizontalCentered="1" verticalCentered="1"/>
  <pageMargins left="0" right="0" top="0.15748031496062992" bottom="0.15748031496062992" header="0.19685039370078741" footer="0.19685039370078741"/>
  <pageSetup paperSize="9" orientation="landscape" horizontalDpi="300"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3">
    <pageSetUpPr fitToPage="1"/>
  </sheetPr>
  <dimension ref="A1:M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33203125" defaultRowHeight="11.25" x14ac:dyDescent="0.2"/>
  <cols>
    <col min="1" max="1" width="35.6640625" style="3" customWidth="1"/>
    <col min="2" max="2" width="12.5" style="2" customWidth="1"/>
    <col min="3" max="3" width="11" style="2" customWidth="1"/>
    <col min="4" max="5" width="12.5" style="2" customWidth="1"/>
    <col min="6" max="7" width="10.6640625" style="2" customWidth="1"/>
    <col min="8" max="8" width="11" style="2" customWidth="1"/>
    <col min="9" max="10" width="12.5" style="2" customWidth="1"/>
    <col min="11" max="11" width="10.6640625" style="2" customWidth="1"/>
    <col min="12" max="12" width="10.6640625" style="3" customWidth="1"/>
    <col min="13" max="16384" width="9.33203125" style="3"/>
  </cols>
  <sheetData>
    <row r="1" spans="1:13" ht="43.5" customHeight="1" x14ac:dyDescent="0.2">
      <c r="A1" s="1716" t="str">
        <f>'t1'!A1</f>
        <v>REGIONI ED AUTONOMIE LOCALI - anno 2024</v>
      </c>
      <c r="B1" s="1716"/>
      <c r="C1" s="1716"/>
      <c r="D1" s="1716"/>
      <c r="E1" s="1716"/>
      <c r="F1" s="1716"/>
      <c r="G1" s="1716"/>
      <c r="H1" s="1716"/>
      <c r="I1" s="1716"/>
      <c r="J1" s="1716"/>
      <c r="K1" s="3"/>
      <c r="L1" s="281"/>
      <c r="M1"/>
    </row>
    <row r="2" spans="1:13" ht="21" customHeight="1" x14ac:dyDescent="0.2">
      <c r="B2" s="3"/>
      <c r="C2" s="3"/>
      <c r="D2" s="3"/>
      <c r="E2" s="1729"/>
      <c r="F2" s="1729"/>
      <c r="G2" s="1729"/>
      <c r="H2" s="1729"/>
      <c r="I2" s="1729"/>
      <c r="J2" s="1729"/>
      <c r="K2" s="1729"/>
      <c r="L2" s="1729"/>
      <c r="M2"/>
    </row>
    <row r="3" spans="1:13" ht="21" customHeight="1" x14ac:dyDescent="0.25">
      <c r="A3" s="172" t="str">
        <f>"Tavola di coerenza tra presenti al 31.12."&amp;'t1'!L1&amp;" rilevati nelle Tabelle 1, 7, 8 e 9 (Squadratura 2)"</f>
        <v>Tavola di coerenza tra presenti al 31.12.2024 rilevati nelle Tabelle 1, 7, 8 e 9 (Squadratura 2)</v>
      </c>
      <c r="C3" s="3"/>
      <c r="D3" s="3"/>
      <c r="E3" s="3"/>
      <c r="F3" s="3"/>
      <c r="G3" s="3"/>
      <c r="H3" s="3"/>
      <c r="I3" s="3"/>
      <c r="J3" s="3"/>
      <c r="K3" s="3"/>
    </row>
    <row r="4" spans="1:13" s="90" customFormat="1" ht="11.25" customHeight="1" x14ac:dyDescent="0.2">
      <c r="A4" s="164"/>
      <c r="B4" s="164"/>
      <c r="C4" s="1810" t="s">
        <v>253</v>
      </c>
      <c r="D4" s="1811"/>
      <c r="E4" s="1811"/>
      <c r="F4" s="1811"/>
      <c r="G4" s="1812"/>
      <c r="H4" s="1810" t="s">
        <v>254</v>
      </c>
      <c r="I4" s="1811"/>
      <c r="J4" s="1811"/>
      <c r="K4" s="1811"/>
      <c r="L4" s="1812"/>
    </row>
    <row r="5" spans="1:13" ht="70.5" customHeight="1" x14ac:dyDescent="0.2">
      <c r="A5" s="155" t="s">
        <v>193</v>
      </c>
      <c r="B5" s="155" t="s">
        <v>192</v>
      </c>
      <c r="C5" s="163" t="str">
        <f>"Presenti 31.12."&amp;'t1'!L1&amp;" (Tab 1)"</f>
        <v>Presenti 31.12.2024 (Tab 1)</v>
      </c>
      <c r="D5" s="159" t="s">
        <v>203</v>
      </c>
      <c r="E5" s="159" t="s">
        <v>204</v>
      </c>
      <c r="F5" s="159" t="s">
        <v>14</v>
      </c>
      <c r="G5" s="159" t="s">
        <v>202</v>
      </c>
      <c r="H5" s="163" t="str">
        <f>"Presenti 31.12."&amp;'t1'!L1&amp;" (Tab 1)"</f>
        <v>Presenti 31.12.2024 (Tab 1)</v>
      </c>
      <c r="I5" s="159" t="s">
        <v>203</v>
      </c>
      <c r="J5" s="159" t="s">
        <v>204</v>
      </c>
      <c r="K5" s="159" t="s">
        <v>14</v>
      </c>
      <c r="L5" s="159" t="s">
        <v>202</v>
      </c>
    </row>
    <row r="6" spans="1:13" x14ac:dyDescent="0.2">
      <c r="A6" s="156"/>
      <c r="B6" s="156"/>
      <c r="C6" s="165" t="s">
        <v>194</v>
      </c>
      <c r="D6" s="165" t="s">
        <v>195</v>
      </c>
      <c r="E6" s="165" t="s">
        <v>196</v>
      </c>
      <c r="F6" s="165" t="s">
        <v>197</v>
      </c>
      <c r="G6" s="166" t="s">
        <v>220</v>
      </c>
      <c r="H6" s="165" t="s">
        <v>198</v>
      </c>
      <c r="I6" s="165" t="s">
        <v>218</v>
      </c>
      <c r="J6" s="165" t="s">
        <v>200</v>
      </c>
      <c r="K6" s="165" t="s">
        <v>208</v>
      </c>
      <c r="L6" s="166" t="s">
        <v>221</v>
      </c>
    </row>
    <row r="7" spans="1:13"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3"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0</v>
      </c>
      <c r="I8" s="303">
        <f>'t7'!X7</f>
        <v>0</v>
      </c>
      <c r="J8" s="303">
        <f>'t8'!AB7</f>
        <v>0</v>
      </c>
      <c r="K8" s="302">
        <f>'t9'!P7</f>
        <v>0</v>
      </c>
      <c r="L8" s="91" t="str">
        <f t="shared" ref="L8:L24" si="1">IF(COUNTIF(H8:K8,H8)=4,"OK","ERRORE")</f>
        <v>OK</v>
      </c>
    </row>
    <row r="9" spans="1:13"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3"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3"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3"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3"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3" ht="14.1" customHeight="1" x14ac:dyDescent="0.2">
      <c r="A14" s="120" t="str">
        <f>'t1'!A13</f>
        <v>DIRIGENTE A TEMPO INDETERMINATO</v>
      </c>
      <c r="B14" s="162" t="str">
        <f>'t1'!B13</f>
        <v>0D0164</v>
      </c>
      <c r="C14" s="302">
        <f>'t1'!K13</f>
        <v>1</v>
      </c>
      <c r="D14" s="302">
        <f>'t7'!W13</f>
        <v>1</v>
      </c>
      <c r="E14" s="303">
        <f>'t8'!AA13</f>
        <v>1</v>
      </c>
      <c r="F14" s="303">
        <f>'t9'!O13</f>
        <v>1</v>
      </c>
      <c r="G14" s="91" t="str">
        <f>IF(COUNTIF(C14:F14,C14)=4,"OK","ERRORE")</f>
        <v>OK</v>
      </c>
      <c r="H14" s="303">
        <f>'t1'!L13</f>
        <v>0</v>
      </c>
      <c r="I14" s="303">
        <f>'t7'!X13</f>
        <v>0</v>
      </c>
      <c r="J14" s="303">
        <f>'t8'!AB13</f>
        <v>0</v>
      </c>
      <c r="K14" s="302">
        <f>'t9'!P13</f>
        <v>0</v>
      </c>
      <c r="L14" s="91" t="str">
        <f>IF(COUNTIF(H14:K14,H14)=4,"OK","ERRORE")</f>
        <v>OK</v>
      </c>
    </row>
    <row r="15" spans="1:13" ht="14.1" customHeight="1" x14ac:dyDescent="0.2">
      <c r="A15" s="120" t="str">
        <f>'t1'!A14</f>
        <v>DIRIGENTE A TEMPO DETERMINATO IN D.O.</v>
      </c>
      <c r="B15" s="162" t="str">
        <f>'t1'!B14</f>
        <v>0D0165</v>
      </c>
      <c r="C15" s="302">
        <f>'t1'!K14</f>
        <v>1</v>
      </c>
      <c r="D15" s="302">
        <f>'t7'!W14</f>
        <v>1</v>
      </c>
      <c r="E15" s="303">
        <f>'t8'!AA14</f>
        <v>1</v>
      </c>
      <c r="F15" s="303">
        <f>'t9'!O14</f>
        <v>1</v>
      </c>
      <c r="G15" s="91" t="str">
        <f t="shared" si="0"/>
        <v>OK</v>
      </c>
      <c r="H15" s="303">
        <f>'t1'!L14</f>
        <v>0</v>
      </c>
      <c r="I15" s="303">
        <f>'t7'!X14</f>
        <v>0</v>
      </c>
      <c r="J15" s="303">
        <f>'t8'!AB14</f>
        <v>0</v>
      </c>
      <c r="K15" s="302">
        <f>'t9'!P14</f>
        <v>0</v>
      </c>
      <c r="L15" s="91" t="str">
        <f t="shared" si="1"/>
        <v>OK</v>
      </c>
    </row>
    <row r="16" spans="1:13"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7</v>
      </c>
      <c r="D18" s="302">
        <f>'t7'!W17</f>
        <v>7</v>
      </c>
      <c r="E18" s="303">
        <f>'t8'!AA17</f>
        <v>7</v>
      </c>
      <c r="F18" s="303">
        <f>'t9'!O17</f>
        <v>7</v>
      </c>
      <c r="G18" s="91" t="str">
        <f t="shared" si="0"/>
        <v>OK</v>
      </c>
      <c r="H18" s="303">
        <f>'t1'!L17</f>
        <v>19</v>
      </c>
      <c r="I18" s="303">
        <f>'t7'!X17</f>
        <v>19</v>
      </c>
      <c r="J18" s="303">
        <f>'t8'!AB17</f>
        <v>19</v>
      </c>
      <c r="K18" s="302">
        <f>'t9'!P17</f>
        <v>19</v>
      </c>
      <c r="L18" s="91" t="str">
        <f t="shared" si="1"/>
        <v>OK</v>
      </c>
    </row>
    <row r="19" spans="1:12" ht="14.1" customHeight="1" x14ac:dyDescent="0.2">
      <c r="A19" s="120" t="str">
        <f>'t1'!A18</f>
        <v>ISTRUTTORI</v>
      </c>
      <c r="B19" s="162" t="str">
        <f>'t1'!B18</f>
        <v>0IR000</v>
      </c>
      <c r="C19" s="302">
        <f>'t1'!K18</f>
        <v>17</v>
      </c>
      <c r="D19" s="302">
        <f>'t7'!W18</f>
        <v>17</v>
      </c>
      <c r="E19" s="303">
        <f>'t8'!AA18</f>
        <v>17</v>
      </c>
      <c r="F19" s="303">
        <f>'t9'!O18</f>
        <v>17</v>
      </c>
      <c r="G19" s="91" t="str">
        <f t="shared" si="0"/>
        <v>OK</v>
      </c>
      <c r="H19" s="303">
        <f>'t1'!L18</f>
        <v>4</v>
      </c>
      <c r="I19" s="303">
        <f>'t7'!X18</f>
        <v>4</v>
      </c>
      <c r="J19" s="303">
        <f>'t8'!AB18</f>
        <v>4</v>
      </c>
      <c r="K19" s="302">
        <f>'t9'!P18</f>
        <v>4</v>
      </c>
      <c r="L19" s="91" t="str">
        <f t="shared" si="1"/>
        <v>OK</v>
      </c>
    </row>
    <row r="20" spans="1:12" ht="14.1" customHeight="1" x14ac:dyDescent="0.2">
      <c r="A20" s="120" t="str">
        <f>'t1'!A19</f>
        <v>OPERATORI ESPERTI</v>
      </c>
      <c r="B20" s="162" t="str">
        <f>'t1'!B19</f>
        <v>0OEESP</v>
      </c>
      <c r="C20" s="302">
        <f>'t1'!K19</f>
        <v>1</v>
      </c>
      <c r="D20" s="302">
        <f>'t7'!W19</f>
        <v>1</v>
      </c>
      <c r="E20" s="303">
        <f>'t8'!AA19</f>
        <v>1</v>
      </c>
      <c r="F20" s="303">
        <f>'t9'!O19</f>
        <v>1</v>
      </c>
      <c r="G20" s="91" t="str">
        <f t="shared" si="0"/>
        <v>OK</v>
      </c>
      <c r="H20" s="303">
        <f>'t1'!L19</f>
        <v>4</v>
      </c>
      <c r="I20" s="303">
        <f>'t7'!X19</f>
        <v>4</v>
      </c>
      <c r="J20" s="303">
        <f>'t8'!AB19</f>
        <v>4</v>
      </c>
      <c r="K20" s="302">
        <f>'t9'!P19</f>
        <v>4</v>
      </c>
      <c r="L20" s="91" t="str">
        <f t="shared" si="1"/>
        <v>OK</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27</v>
      </c>
      <c r="D24" s="303">
        <f>SUM(D7:D23)</f>
        <v>27</v>
      </c>
      <c r="E24" s="303">
        <f>SUM(E7:E23)</f>
        <v>27</v>
      </c>
      <c r="F24" s="303">
        <f>SUM(F7:F23)</f>
        <v>27</v>
      </c>
      <c r="G24" s="91" t="str">
        <f t="shared" si="0"/>
        <v>OK</v>
      </c>
      <c r="H24" s="303">
        <f>SUM(H7:H23)</f>
        <v>27</v>
      </c>
      <c r="I24" s="303">
        <f>SUM(I7:I23)</f>
        <v>27</v>
      </c>
      <c r="J24" s="303">
        <f>SUM(J7:J23)</f>
        <v>27</v>
      </c>
      <c r="K24" s="303">
        <f>SUM(K7:K23)</f>
        <v>27</v>
      </c>
      <c r="L24" s="91" t="str">
        <f t="shared" si="1"/>
        <v>OK</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orientation="landscape" horizontalDpi="300"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4">
    <pageSetUpPr fitToPage="1"/>
  </sheetPr>
  <dimension ref="A1:Z25"/>
  <sheetViews>
    <sheetView showGridLines="0" workbookViewId="0">
      <pane xSplit="2" ySplit="7" topLeftCell="K8" activePane="bottomRight" state="frozen"/>
      <selection activeCell="A2" sqref="A2"/>
      <selection pane="topRight" activeCell="A2" sqref="A2"/>
      <selection pane="bottomLeft" activeCell="A2" sqref="A2"/>
      <selection pane="bottomRight" activeCell="B7" sqref="B7"/>
    </sheetView>
  </sheetViews>
  <sheetFormatPr defaultColWidth="9.33203125" defaultRowHeight="11.25" x14ac:dyDescent="0.2"/>
  <cols>
    <col min="1" max="1" width="37.33203125" style="3" customWidth="1"/>
    <col min="2" max="2" width="11" style="2" customWidth="1"/>
    <col min="3" max="3" width="10.6640625" style="2" customWidth="1"/>
    <col min="4" max="5" width="12.6640625" style="2" customWidth="1"/>
    <col min="6" max="6" width="13.6640625" style="2" customWidth="1"/>
    <col min="7" max="10" width="12.6640625" style="2" customWidth="1"/>
    <col min="11" max="13" width="13.33203125" style="2" customWidth="1"/>
    <col min="14" max="14" width="10" style="2" bestFit="1" customWidth="1"/>
    <col min="15" max="15" width="10.6640625" style="2" customWidth="1"/>
    <col min="16" max="22" width="12.6640625" style="2" customWidth="1"/>
    <col min="23" max="24" width="13.33203125" style="2" customWidth="1"/>
    <col min="25" max="25" width="13.5" style="2" bestFit="1" customWidth="1"/>
    <col min="26" max="26" width="12.6640625" style="2" bestFit="1" customWidth="1"/>
    <col min="27" max="16384" width="9.33203125" style="3"/>
  </cols>
  <sheetData>
    <row r="1" spans="1:26" ht="30"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s="1716"/>
      <c r="V1" s="1716"/>
      <c r="W1" s="1716"/>
      <c r="X1" s="3"/>
      <c r="Y1" s="3"/>
      <c r="Z1" s="281"/>
    </row>
    <row r="2" spans="1:26" ht="36" customHeight="1" x14ac:dyDescent="0.25">
      <c r="A2" s="1816" t="s">
        <v>600</v>
      </c>
      <c r="B2" s="1816"/>
      <c r="C2" s="1816"/>
      <c r="D2" s="1816"/>
      <c r="E2" s="1816"/>
      <c r="F2" s="1816"/>
      <c r="G2" s="1816"/>
      <c r="H2" s="1816"/>
      <c r="I2" s="1816"/>
      <c r="J2" s="1816"/>
      <c r="K2" s="1816"/>
      <c r="L2" s="1816"/>
      <c r="M2" s="705"/>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31.12.2024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2" x14ac:dyDescent="0.2">
      <c r="A4" s="286" t="s">
        <v>223</v>
      </c>
      <c r="C4" s="3"/>
      <c r="D4" s="3"/>
      <c r="E4" s="3"/>
      <c r="F4" s="3"/>
      <c r="G4" s="3"/>
      <c r="H4" s="3"/>
      <c r="I4" s="3"/>
      <c r="J4" s="3"/>
      <c r="K4" s="3"/>
      <c r="L4" s="3"/>
      <c r="M4" s="3"/>
      <c r="N4" s="3"/>
      <c r="O4" s="3"/>
      <c r="P4" s="3"/>
      <c r="Q4" s="3"/>
      <c r="R4" s="3"/>
      <c r="S4" s="3"/>
      <c r="T4" s="3"/>
      <c r="U4" s="3"/>
      <c r="V4" s="3"/>
      <c r="W4" s="3"/>
      <c r="X4" s="3"/>
      <c r="Y4" s="3"/>
      <c r="Z4" s="3"/>
    </row>
    <row r="5" spans="1:26" ht="12.75" x14ac:dyDescent="0.2">
      <c r="A5" s="156"/>
      <c r="B5" s="91"/>
      <c r="C5" s="1813" t="s">
        <v>253</v>
      </c>
      <c r="D5" s="1814"/>
      <c r="E5" s="1814"/>
      <c r="F5" s="1814"/>
      <c r="G5" s="1814"/>
      <c r="H5" s="1814"/>
      <c r="I5" s="1814"/>
      <c r="J5" s="1814"/>
      <c r="K5" s="1814"/>
      <c r="L5" s="1814"/>
      <c r="M5" s="1814"/>
      <c r="N5" s="1815"/>
      <c r="O5" s="1813" t="s">
        <v>254</v>
      </c>
      <c r="P5" s="1814"/>
      <c r="Q5" s="1814"/>
      <c r="R5" s="1814"/>
      <c r="S5" s="1814"/>
      <c r="T5" s="1814"/>
      <c r="U5" s="1814"/>
      <c r="V5" s="1814"/>
      <c r="W5" s="1814"/>
      <c r="X5" s="1814"/>
      <c r="Y5" s="1814"/>
      <c r="Z5" s="1815"/>
    </row>
    <row r="6" spans="1:26" s="171" customFormat="1" ht="64.5" customHeight="1" x14ac:dyDescent="0.15">
      <c r="A6" s="159" t="s">
        <v>193</v>
      </c>
      <c r="B6" s="159" t="s">
        <v>192</v>
      </c>
      <c r="C6" s="159" t="str">
        <f>"Presenti 31.12."&amp;'t1'!L1&amp;" (Tab 1)"</f>
        <v>Presenti 31.12.2024 (Tab 1)</v>
      </c>
      <c r="D6" s="159" t="s">
        <v>206</v>
      </c>
      <c r="E6" s="159" t="s">
        <v>205</v>
      </c>
      <c r="F6" s="159" t="s">
        <v>352</v>
      </c>
      <c r="G6" s="159" t="s">
        <v>222</v>
      </c>
      <c r="H6" s="159" t="s">
        <v>207</v>
      </c>
      <c r="I6" s="159" t="s">
        <v>353</v>
      </c>
      <c r="J6" s="529" t="s">
        <v>727</v>
      </c>
      <c r="K6" s="159" t="s">
        <v>224</v>
      </c>
      <c r="L6" s="159" t="s">
        <v>225</v>
      </c>
      <c r="M6" s="529" t="s">
        <v>595</v>
      </c>
      <c r="N6" s="529" t="s">
        <v>596</v>
      </c>
      <c r="O6" s="159" t="str">
        <f>"Presenti 31.12."&amp;'t1'!L1&amp;" (Tab 1)"</f>
        <v>Presenti 31.12.2024 (Tab 1)</v>
      </c>
      <c r="P6" s="159" t="s">
        <v>206</v>
      </c>
      <c r="Q6" s="159" t="s">
        <v>205</v>
      </c>
      <c r="R6" s="159" t="s">
        <v>352</v>
      </c>
      <c r="S6" s="159" t="s">
        <v>222</v>
      </c>
      <c r="T6" s="159" t="s">
        <v>207</v>
      </c>
      <c r="U6" s="159" t="s">
        <v>353</v>
      </c>
      <c r="V6" s="529" t="s">
        <v>727</v>
      </c>
      <c r="W6" s="159" t="s">
        <v>224</v>
      </c>
      <c r="X6" s="159" t="s">
        <v>225</v>
      </c>
      <c r="Y6" s="529" t="s">
        <v>595</v>
      </c>
      <c r="Z6" s="529" t="s">
        <v>596</v>
      </c>
    </row>
    <row r="7" spans="1:26" s="169" customFormat="1" ht="21.75" x14ac:dyDescent="0.2">
      <c r="A7" s="168"/>
      <c r="B7" s="168"/>
      <c r="C7" s="165" t="s">
        <v>194</v>
      </c>
      <c r="D7" s="165" t="s">
        <v>195</v>
      </c>
      <c r="E7" s="165" t="s">
        <v>196</v>
      </c>
      <c r="F7" s="165" t="s">
        <v>197</v>
      </c>
      <c r="G7" s="166" t="s">
        <v>198</v>
      </c>
      <c r="H7" s="166" t="s">
        <v>218</v>
      </c>
      <c r="I7" s="166" t="s">
        <v>200</v>
      </c>
      <c r="J7" s="166" t="s">
        <v>209</v>
      </c>
      <c r="K7" s="166" t="s">
        <v>5</v>
      </c>
      <c r="L7" s="166" t="s">
        <v>6</v>
      </c>
      <c r="M7" s="166" t="s">
        <v>597</v>
      </c>
      <c r="N7" s="166" t="s">
        <v>7</v>
      </c>
      <c r="O7" s="165" t="s">
        <v>210</v>
      </c>
      <c r="P7" s="165" t="s">
        <v>211</v>
      </c>
      <c r="Q7" s="165" t="s">
        <v>212</v>
      </c>
      <c r="R7" s="165" t="s">
        <v>354</v>
      </c>
      <c r="S7" s="166" t="s">
        <v>213</v>
      </c>
      <c r="T7" s="166" t="s">
        <v>355</v>
      </c>
      <c r="U7" s="166" t="s">
        <v>356</v>
      </c>
      <c r="V7" s="166" t="s">
        <v>357</v>
      </c>
      <c r="W7" s="166" t="s">
        <v>8</v>
      </c>
      <c r="X7" s="166" t="s">
        <v>9</v>
      </c>
      <c r="Y7" s="166" t="s">
        <v>598</v>
      </c>
      <c r="Z7" s="166" t="s">
        <v>10</v>
      </c>
    </row>
    <row r="8" spans="1:26" ht="14.1" customHeight="1" x14ac:dyDescent="0.2">
      <c r="A8" s="120" t="str">
        <f>'t1'!A6</f>
        <v>SEGRETARIO A</v>
      </c>
      <c r="B8" s="162" t="str">
        <f>'t1'!B6</f>
        <v>0D0102</v>
      </c>
      <c r="C8" s="302">
        <f>'t1'!K6</f>
        <v>0</v>
      </c>
      <c r="D8" s="302">
        <f>'t3'!K6</f>
        <v>0</v>
      </c>
      <c r="E8" s="303">
        <f>'t3'!M6</f>
        <v>0</v>
      </c>
      <c r="F8" s="303">
        <f>'t3'!O6</f>
        <v>0</v>
      </c>
      <c r="G8" s="303">
        <f>'t3'!C6</f>
        <v>0</v>
      </c>
      <c r="H8" s="303">
        <f>'t3'!E6</f>
        <v>0</v>
      </c>
      <c r="I8" s="303">
        <f>'t3'!G6</f>
        <v>0</v>
      </c>
      <c r="J8" s="303">
        <f>'t3'!I6</f>
        <v>0</v>
      </c>
      <c r="K8" s="303">
        <f>C8+D8+E8+F8-G8-H8-I8-J8</f>
        <v>0</v>
      </c>
      <c r="L8" s="303">
        <f>'t10'!AU6</f>
        <v>0</v>
      </c>
      <c r="M8" s="303" t="str">
        <f>IF(C8&lt;(G8+H8+I8+J8),"ERRORE","OK")</f>
        <v>OK</v>
      </c>
      <c r="N8" s="91" t="str">
        <f>IF(K8=L8,"OK","ERRORE")</f>
        <v>OK</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0</v>
      </c>
      <c r="P9" s="302">
        <f>'t3'!L7</f>
        <v>0</v>
      </c>
      <c r="Q9" s="303">
        <f>'t3'!N7</f>
        <v>0</v>
      </c>
      <c r="R9" s="303">
        <f>'t3'!P7</f>
        <v>0</v>
      </c>
      <c r="S9" s="303">
        <f>'t3'!D7</f>
        <v>0</v>
      </c>
      <c r="T9" s="303">
        <f>'t3'!F7</f>
        <v>0</v>
      </c>
      <c r="U9" s="303">
        <f>'t3'!H7</f>
        <v>0</v>
      </c>
      <c r="V9" s="303">
        <f>'t3'!J7</f>
        <v>0</v>
      </c>
      <c r="W9" s="303">
        <f t="shared" ref="W9:W24" si="3">O9+P9+Q9+R9-S9-T9-U9-V9</f>
        <v>0</v>
      </c>
      <c r="X9" s="303">
        <f>'t10'!AV7</f>
        <v>0</v>
      </c>
      <c r="Y9" s="303" t="str">
        <f t="shared" ref="Y9:Y24" si="4">IF(O9&lt;(S9+T9+U9+V9),"ERRORE","OK")</f>
        <v>OK</v>
      </c>
      <c r="Z9" s="167" t="str">
        <f t="shared" ref="Z9:Z25" si="5">IF(W9=X9,"OK","ERRORE")</f>
        <v>OK</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1</v>
      </c>
      <c r="D15" s="302">
        <f>'t3'!K13</f>
        <v>1</v>
      </c>
      <c r="E15" s="303">
        <f>'t3'!M13</f>
        <v>0</v>
      </c>
      <c r="F15" s="303">
        <f>'t3'!O13</f>
        <v>0</v>
      </c>
      <c r="G15" s="303">
        <f>'t3'!C13</f>
        <v>0</v>
      </c>
      <c r="H15" s="303">
        <f>'t3'!E13</f>
        <v>0</v>
      </c>
      <c r="I15" s="303">
        <f>'t3'!G13</f>
        <v>0</v>
      </c>
      <c r="J15" s="303">
        <f>'t3'!I13</f>
        <v>0</v>
      </c>
      <c r="K15" s="303">
        <f>C15+D15+E15+F15-G15-H15-I15-J15</f>
        <v>2</v>
      </c>
      <c r="L15" s="303">
        <f>'t10'!AU13</f>
        <v>2</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1</v>
      </c>
      <c r="D16" s="302">
        <f>'t3'!K14</f>
        <v>0</v>
      </c>
      <c r="E16" s="303">
        <f>'t3'!M14</f>
        <v>0</v>
      </c>
      <c r="F16" s="303">
        <f>'t3'!O14</f>
        <v>0</v>
      </c>
      <c r="G16" s="303">
        <f>'t3'!C14</f>
        <v>0</v>
      </c>
      <c r="H16" s="303">
        <f>'t3'!E14</f>
        <v>0</v>
      </c>
      <c r="I16" s="303">
        <f>'t3'!G14</f>
        <v>0</v>
      </c>
      <c r="J16" s="303">
        <f>'t3'!I14</f>
        <v>0</v>
      </c>
      <c r="K16" s="303">
        <f t="shared" si="0"/>
        <v>1</v>
      </c>
      <c r="L16" s="303">
        <f>'t10'!AU14</f>
        <v>1</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7</v>
      </c>
      <c r="D19" s="302">
        <f>'t3'!K17</f>
        <v>0</v>
      </c>
      <c r="E19" s="303">
        <f>'t3'!M17</f>
        <v>0</v>
      </c>
      <c r="F19" s="303">
        <f>'t3'!O17</f>
        <v>0</v>
      </c>
      <c r="G19" s="303">
        <f>'t3'!C17</f>
        <v>0</v>
      </c>
      <c r="H19" s="303">
        <f>'t3'!E17</f>
        <v>0</v>
      </c>
      <c r="I19" s="303">
        <f>'t3'!G17</f>
        <v>0</v>
      </c>
      <c r="J19" s="303">
        <f>'t3'!I17</f>
        <v>0</v>
      </c>
      <c r="K19" s="303">
        <f t="shared" si="0"/>
        <v>7</v>
      </c>
      <c r="L19" s="303">
        <f>'t10'!AU17</f>
        <v>7</v>
      </c>
      <c r="M19" s="303" t="str">
        <f t="shared" si="1"/>
        <v>OK</v>
      </c>
      <c r="N19" s="91" t="str">
        <f t="shared" si="2"/>
        <v>OK</v>
      </c>
      <c r="O19" s="302">
        <f>'t1'!L17</f>
        <v>19</v>
      </c>
      <c r="P19" s="302">
        <f>'t3'!L17</f>
        <v>0</v>
      </c>
      <c r="Q19" s="303">
        <f>'t3'!N17</f>
        <v>0</v>
      </c>
      <c r="R19" s="303">
        <f>'t3'!P17</f>
        <v>0</v>
      </c>
      <c r="S19" s="303">
        <f>'t3'!D17</f>
        <v>0</v>
      </c>
      <c r="T19" s="303">
        <f>'t3'!F17</f>
        <v>0</v>
      </c>
      <c r="U19" s="303">
        <f>'t3'!H17</f>
        <v>0</v>
      </c>
      <c r="V19" s="303">
        <f>'t3'!J17</f>
        <v>0</v>
      </c>
      <c r="W19" s="303">
        <f t="shared" si="3"/>
        <v>19</v>
      </c>
      <c r="X19" s="303">
        <f>'t10'!AV17</f>
        <v>19</v>
      </c>
      <c r="Y19" s="303" t="str">
        <f t="shared" si="4"/>
        <v>OK</v>
      </c>
      <c r="Z19" s="167" t="str">
        <f t="shared" si="5"/>
        <v>OK</v>
      </c>
    </row>
    <row r="20" spans="1:26" ht="14.1" customHeight="1" x14ac:dyDescent="0.2">
      <c r="A20" s="120" t="str">
        <f>'t1'!A18</f>
        <v>ISTRUTTORI</v>
      </c>
      <c r="B20" s="162" t="str">
        <f>'t1'!B18</f>
        <v>0IR000</v>
      </c>
      <c r="C20" s="302">
        <f>'t1'!K18</f>
        <v>17</v>
      </c>
      <c r="D20" s="302">
        <f>'t3'!K18</f>
        <v>0</v>
      </c>
      <c r="E20" s="303">
        <f>'t3'!M18</f>
        <v>0</v>
      </c>
      <c r="F20" s="303">
        <f>'t3'!O18</f>
        <v>0</v>
      </c>
      <c r="G20" s="303">
        <f>'t3'!C18</f>
        <v>0</v>
      </c>
      <c r="H20" s="303">
        <f>'t3'!E18</f>
        <v>0</v>
      </c>
      <c r="I20" s="303">
        <f>'t3'!G18</f>
        <v>0</v>
      </c>
      <c r="J20" s="303">
        <f>'t3'!I18</f>
        <v>0</v>
      </c>
      <c r="K20" s="303">
        <f t="shared" si="0"/>
        <v>17</v>
      </c>
      <c r="L20" s="303">
        <f>'t10'!AU18</f>
        <v>17</v>
      </c>
      <c r="M20" s="303" t="str">
        <f t="shared" si="1"/>
        <v>OK</v>
      </c>
      <c r="N20" s="91" t="str">
        <f t="shared" si="2"/>
        <v>OK</v>
      </c>
      <c r="O20" s="302">
        <f>'t1'!L18</f>
        <v>4</v>
      </c>
      <c r="P20" s="302">
        <f>'t3'!L18</f>
        <v>0</v>
      </c>
      <c r="Q20" s="303">
        <f>'t3'!N18</f>
        <v>0</v>
      </c>
      <c r="R20" s="303">
        <f>'t3'!P18</f>
        <v>0</v>
      </c>
      <c r="S20" s="303">
        <f>'t3'!D18</f>
        <v>0</v>
      </c>
      <c r="T20" s="303">
        <f>'t3'!F18</f>
        <v>0</v>
      </c>
      <c r="U20" s="303">
        <f>'t3'!H18</f>
        <v>0</v>
      </c>
      <c r="V20" s="303">
        <f>'t3'!J18</f>
        <v>0</v>
      </c>
      <c r="W20" s="303">
        <f t="shared" si="3"/>
        <v>4</v>
      </c>
      <c r="X20" s="303">
        <f>'t10'!AV18</f>
        <v>4</v>
      </c>
      <c r="Y20" s="303" t="str">
        <f t="shared" si="4"/>
        <v>OK</v>
      </c>
      <c r="Z20" s="167" t="str">
        <f t="shared" si="5"/>
        <v>OK</v>
      </c>
    </row>
    <row r="21" spans="1:26" ht="14.1" customHeight="1" x14ac:dyDescent="0.2">
      <c r="A21" s="120" t="str">
        <f>'t1'!A19</f>
        <v>OPERATORI ESPERTI</v>
      </c>
      <c r="B21" s="162" t="str">
        <f>'t1'!B19</f>
        <v>0OEESP</v>
      </c>
      <c r="C21" s="302">
        <f>'t1'!K19</f>
        <v>1</v>
      </c>
      <c r="D21" s="302">
        <f>'t3'!K19</f>
        <v>0</v>
      </c>
      <c r="E21" s="303">
        <f>'t3'!M19</f>
        <v>0</v>
      </c>
      <c r="F21" s="303">
        <f>'t3'!O19</f>
        <v>0</v>
      </c>
      <c r="G21" s="303">
        <f>'t3'!C19</f>
        <v>0</v>
      </c>
      <c r="H21" s="303">
        <f>'t3'!E19</f>
        <v>0</v>
      </c>
      <c r="I21" s="303">
        <f>'t3'!G19</f>
        <v>0</v>
      </c>
      <c r="J21" s="303">
        <f>'t3'!I19</f>
        <v>0</v>
      </c>
      <c r="K21" s="303">
        <f t="shared" si="0"/>
        <v>1</v>
      </c>
      <c r="L21" s="303">
        <f>'t10'!AU19</f>
        <v>1</v>
      </c>
      <c r="M21" s="303" t="str">
        <f t="shared" si="1"/>
        <v>OK</v>
      </c>
      <c r="N21" s="91" t="str">
        <f t="shared" si="2"/>
        <v>OK</v>
      </c>
      <c r="O21" s="302">
        <f>'t1'!L19</f>
        <v>4</v>
      </c>
      <c r="P21" s="302">
        <f>'t3'!L19</f>
        <v>0</v>
      </c>
      <c r="Q21" s="303">
        <f>'t3'!N19</f>
        <v>0</v>
      </c>
      <c r="R21" s="303">
        <f>'t3'!P19</f>
        <v>0</v>
      </c>
      <c r="S21" s="303">
        <f>'t3'!D19</f>
        <v>0</v>
      </c>
      <c r="T21" s="303">
        <f>'t3'!F19</f>
        <v>0</v>
      </c>
      <c r="U21" s="303">
        <f>'t3'!H19</f>
        <v>0</v>
      </c>
      <c r="V21" s="303">
        <f>'t3'!J19</f>
        <v>0</v>
      </c>
      <c r="W21" s="303">
        <f t="shared" si="3"/>
        <v>4</v>
      </c>
      <c r="X21" s="303">
        <f>'t10'!AV19</f>
        <v>4</v>
      </c>
      <c r="Y21" s="303" t="str">
        <f t="shared" si="4"/>
        <v>OK</v>
      </c>
      <c r="Z21" s="167" t="str">
        <f t="shared" si="5"/>
        <v>OK</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27</v>
      </c>
      <c r="D25" s="302">
        <f t="shared" si="6"/>
        <v>1</v>
      </c>
      <c r="E25" s="302">
        <f t="shared" si="6"/>
        <v>0</v>
      </c>
      <c r="F25" s="302">
        <f t="shared" si="6"/>
        <v>0</v>
      </c>
      <c r="G25" s="302">
        <f t="shared" si="6"/>
        <v>0</v>
      </c>
      <c r="H25" s="302">
        <f t="shared" si="6"/>
        <v>0</v>
      </c>
      <c r="I25" s="302">
        <f t="shared" si="6"/>
        <v>0</v>
      </c>
      <c r="J25" s="302">
        <f t="shared" si="6"/>
        <v>0</v>
      </c>
      <c r="K25" s="302">
        <f t="shared" si="6"/>
        <v>28</v>
      </c>
      <c r="L25" s="302">
        <f t="shared" si="6"/>
        <v>28</v>
      </c>
      <c r="M25" s="303" t="str">
        <f>IF(C25&lt;(G25+H25+I25+J25),"ERRORE","OK")</f>
        <v>OK</v>
      </c>
      <c r="N25" s="91" t="str">
        <f t="shared" si="2"/>
        <v>OK</v>
      </c>
      <c r="O25" s="302">
        <f t="shared" ref="O25:X25" si="7">SUM(O8:O24)</f>
        <v>27</v>
      </c>
      <c r="P25" s="302">
        <f t="shared" si="7"/>
        <v>0</v>
      </c>
      <c r="Q25" s="302">
        <f t="shared" si="7"/>
        <v>0</v>
      </c>
      <c r="R25" s="302">
        <f t="shared" si="7"/>
        <v>0</v>
      </c>
      <c r="S25" s="302">
        <f t="shared" si="7"/>
        <v>0</v>
      </c>
      <c r="T25" s="302">
        <f t="shared" si="7"/>
        <v>0</v>
      </c>
      <c r="U25" s="302">
        <f t="shared" si="7"/>
        <v>0</v>
      </c>
      <c r="V25" s="302">
        <f t="shared" si="7"/>
        <v>0</v>
      </c>
      <c r="W25" s="302">
        <f t="shared" si="7"/>
        <v>27</v>
      </c>
      <c r="X25" s="302">
        <f t="shared" si="7"/>
        <v>27</v>
      </c>
      <c r="Y25" s="303" t="str">
        <f>IF(O25&lt;(S25+T25+U25+V25),"ERRORE","OK")</f>
        <v>OK</v>
      </c>
      <c r="Z25" s="167" t="str">
        <f t="shared" si="5"/>
        <v>OK</v>
      </c>
    </row>
  </sheetData>
  <sheetProtection algorithmName="SHA-512" hashValue="rz5rdlIdwwcuKsJVetM/0qglSDVkzWygZzExIYZ6ItZdBkkRrZt+5eCPI+37PpnMSb/ccmvQ8D0jw5jC8tg6vw==" saltValue="3ymN6YbRN1rlXmfHz0Wkkg==" spinCount="100000" sheet="1" selectLockedCells="1" selectUnlockedCells="1"/>
  <mergeCells count="4">
    <mergeCell ref="O5:Z5"/>
    <mergeCell ref="C5:N5"/>
    <mergeCell ref="A1:W1"/>
    <mergeCell ref="A2:L2"/>
  </mergeCells>
  <phoneticPr fontId="30" type="noConversion"/>
  <printOptions horizontalCentered="1" verticalCentered="1"/>
  <pageMargins left="0.2" right="0" top="0.17" bottom="0.16" header="0.18" footer="0.2"/>
  <pageSetup paperSize="9" scale="52" orientation="landscape" horizontalDpi="300"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5">
    <pageSetUpPr fitToPage="1"/>
  </sheetPr>
  <dimension ref="A1:M23"/>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8.5" style="3" customWidth="1"/>
    <col min="2" max="2" width="11.6640625" style="2" customWidth="1"/>
    <col min="3" max="3" width="17" style="2" bestFit="1" customWidth="1"/>
    <col min="4" max="8" width="15.6640625" style="2" customWidth="1"/>
    <col min="9" max="9" width="14.6640625" style="2" customWidth="1"/>
    <col min="10" max="16384" width="9.33203125" style="3"/>
  </cols>
  <sheetData>
    <row r="1" spans="1:13" ht="43.5" customHeight="1" x14ac:dyDescent="0.2">
      <c r="A1" s="1716" t="str">
        <f>'t1'!A1</f>
        <v>REGIONI ED AUTONOMIE LOCALI - anno 2024</v>
      </c>
      <c r="B1" s="1716"/>
      <c r="C1" s="1716"/>
      <c r="D1" s="1716"/>
      <c r="E1" s="1716"/>
      <c r="F1" s="1716"/>
      <c r="G1" s="1716"/>
      <c r="H1" s="284"/>
      <c r="I1" s="281"/>
      <c r="M1"/>
    </row>
    <row r="2" spans="1:13" ht="21" customHeight="1" x14ac:dyDescent="0.2">
      <c r="B2" s="3"/>
      <c r="C2" s="3"/>
      <c r="D2" s="1729"/>
      <c r="E2" s="1729"/>
      <c r="F2" s="1729"/>
      <c r="G2" s="1729"/>
      <c r="H2" s="1729"/>
      <c r="I2" s="1729"/>
      <c r="J2" s="285"/>
      <c r="M2"/>
    </row>
    <row r="3" spans="1:13" ht="21" customHeight="1" x14ac:dyDescent="0.25">
      <c r="A3" s="172" t="s">
        <v>255</v>
      </c>
      <c r="C3" s="3"/>
      <c r="D3" s="3"/>
      <c r="E3" s="3"/>
      <c r="F3" s="3"/>
      <c r="G3" s="3"/>
      <c r="H3" s="3"/>
      <c r="I3" s="3"/>
    </row>
    <row r="4" spans="1:13"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3" x14ac:dyDescent="0.2">
      <c r="A5" s="287"/>
      <c r="B5" s="159"/>
      <c r="C5" s="170" t="s">
        <v>194</v>
      </c>
      <c r="D5" s="170" t="s">
        <v>195</v>
      </c>
      <c r="E5" s="170" t="s">
        <v>196</v>
      </c>
      <c r="F5" s="170" t="s">
        <v>197</v>
      </c>
      <c r="G5" s="170" t="s">
        <v>226</v>
      </c>
      <c r="H5" s="170" t="s">
        <v>218</v>
      </c>
      <c r="I5" s="170" t="s">
        <v>219</v>
      </c>
    </row>
    <row r="6" spans="1:13"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3" ht="14.1" customHeight="1" x14ac:dyDescent="0.2">
      <c r="A7" s="133" t="str">
        <f>'t1'!A7</f>
        <v>SEGRETARIO B</v>
      </c>
      <c r="B7" s="162" t="str">
        <f>'t1'!B7</f>
        <v>0D0103</v>
      </c>
      <c r="C7" s="302">
        <f>'t1'!C7+'t1'!D7</f>
        <v>0</v>
      </c>
      <c r="D7" s="302">
        <f>'t5'!U8+'t5'!V8</f>
        <v>0</v>
      </c>
      <c r="E7" s="303">
        <f>'t6'!U8+'t6'!V8</f>
        <v>0</v>
      </c>
      <c r="F7" s="303">
        <f>'t4'!D32</f>
        <v>0</v>
      </c>
      <c r="G7" s="303">
        <f>C7-D7+E7+F7</f>
        <v>0</v>
      </c>
      <c r="H7" s="303">
        <f>'t4'!T16</f>
        <v>0</v>
      </c>
      <c r="I7" s="91" t="str">
        <f t="shared" ref="I7:I20" si="0">IF(H7&lt;=G7,"OK","ERRORE")</f>
        <v>OK</v>
      </c>
    </row>
    <row r="8" spans="1:13"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3"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3"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3"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3"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3" ht="14.1" customHeight="1" x14ac:dyDescent="0.2">
      <c r="A13" s="133" t="str">
        <f>'t1'!A13</f>
        <v>DIRIGENTE A TEMPO INDETERMINATO</v>
      </c>
      <c r="B13" s="162" t="str">
        <f>'t1'!B13</f>
        <v>0D0164</v>
      </c>
      <c r="C13" s="302">
        <f>'t1'!C13+'t1'!D13</f>
        <v>1</v>
      </c>
      <c r="D13" s="302">
        <f>'t5'!U14+'t5'!V14</f>
        <v>0</v>
      </c>
      <c r="E13" s="303">
        <f>'t6'!U14+'t6'!V14</f>
        <v>0</v>
      </c>
      <c r="F13" s="303">
        <f>'t4'!J32</f>
        <v>0</v>
      </c>
      <c r="G13" s="303">
        <f t="shared" si="1"/>
        <v>1</v>
      </c>
      <c r="H13" s="303">
        <f>'t4'!T22</f>
        <v>0</v>
      </c>
      <c r="I13" s="91" t="str">
        <f t="shared" si="0"/>
        <v>OK</v>
      </c>
    </row>
    <row r="14" spans="1:13" ht="14.1" customHeight="1" x14ac:dyDescent="0.2">
      <c r="A14" s="133" t="str">
        <f>'t1'!A14</f>
        <v>DIRIGENTE A TEMPO DETERMINATO IN D.O.</v>
      </c>
      <c r="B14" s="162" t="str">
        <f>'t1'!B14</f>
        <v>0D0165</v>
      </c>
      <c r="C14" s="302">
        <f>'t1'!C14+'t1'!D14</f>
        <v>1</v>
      </c>
      <c r="D14" s="302">
        <f>'t5'!U15+'t5'!V15</f>
        <v>0</v>
      </c>
      <c r="E14" s="303">
        <f>'t6'!U15+'t6'!V15</f>
        <v>0</v>
      </c>
      <c r="F14" s="303">
        <f>'t4'!K32</f>
        <v>0</v>
      </c>
      <c r="G14" s="303">
        <f t="shared" si="1"/>
        <v>1</v>
      </c>
      <c r="H14" s="303">
        <f>'t4'!T23</f>
        <v>0</v>
      </c>
      <c r="I14" s="91" t="str">
        <f t="shared" si="0"/>
        <v>OK</v>
      </c>
    </row>
    <row r="15" spans="1:13"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3"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22</v>
      </c>
      <c r="D17" s="302">
        <f>'t5'!U18+'t5'!V18</f>
        <v>1</v>
      </c>
      <c r="E17" s="303">
        <f>'t6'!U18+'t6'!V18</f>
        <v>3</v>
      </c>
      <c r="F17" s="303">
        <f>'t4'!N32</f>
        <v>2</v>
      </c>
      <c r="G17" s="303">
        <f t="shared" si="1"/>
        <v>26</v>
      </c>
      <c r="H17" s="303">
        <f>'t4'!T26</f>
        <v>0</v>
      </c>
      <c r="I17" s="91" t="str">
        <f t="shared" si="0"/>
        <v>OK</v>
      </c>
    </row>
    <row r="18" spans="1:9" ht="14.1" customHeight="1" x14ac:dyDescent="0.2">
      <c r="A18" s="133" t="str">
        <f>'t1'!A18</f>
        <v>ISTRUTTORI</v>
      </c>
      <c r="B18" s="162" t="str">
        <f>'t1'!B18</f>
        <v>0IR000</v>
      </c>
      <c r="C18" s="302">
        <f>'t1'!C18+'t1'!D18</f>
        <v>19</v>
      </c>
      <c r="D18" s="302">
        <f>'t5'!U19+'t5'!V19</f>
        <v>1</v>
      </c>
      <c r="E18" s="303">
        <f>'t6'!U19+'t6'!V19</f>
        <v>3</v>
      </c>
      <c r="F18" s="303">
        <f>'t4'!O32</f>
        <v>2</v>
      </c>
      <c r="G18" s="303">
        <f t="shared" si="1"/>
        <v>23</v>
      </c>
      <c r="H18" s="303">
        <f>'t4'!T27</f>
        <v>2</v>
      </c>
      <c r="I18" s="91" t="str">
        <f t="shared" si="0"/>
        <v>OK</v>
      </c>
    </row>
    <row r="19" spans="1:9" ht="14.1" customHeight="1" x14ac:dyDescent="0.2">
      <c r="A19" s="133" t="str">
        <f>'t1'!A19</f>
        <v>OPERATORI ESPERTI</v>
      </c>
      <c r="B19" s="162" t="str">
        <f>'t1'!B19</f>
        <v>0OEESP</v>
      </c>
      <c r="C19" s="302">
        <f>'t1'!C19+'t1'!D19</f>
        <v>7</v>
      </c>
      <c r="D19" s="302">
        <f>'t5'!U20+'t5'!V20</f>
        <v>0</v>
      </c>
      <c r="E19" s="303">
        <f>'t6'!U20+'t6'!V20</f>
        <v>0</v>
      </c>
      <c r="F19" s="303">
        <f>'t4'!P32</f>
        <v>0</v>
      </c>
      <c r="G19" s="303">
        <f t="shared" si="1"/>
        <v>7</v>
      </c>
      <c r="H19" s="303">
        <f>'t4'!T28</f>
        <v>2</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50</v>
      </c>
      <c r="D23" s="326">
        <f t="shared" si="2"/>
        <v>2</v>
      </c>
      <c r="E23" s="326">
        <f t="shared" si="2"/>
        <v>6</v>
      </c>
      <c r="F23" s="326">
        <f t="shared" si="2"/>
        <v>4</v>
      </c>
      <c r="G23" s="326">
        <f t="shared" si="2"/>
        <v>58</v>
      </c>
      <c r="H23" s="326">
        <f t="shared" si="2"/>
        <v>4</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F14"/>
  <sheetViews>
    <sheetView showGridLines="0" zoomScale="80" zoomScaleNormal="80" workbookViewId="0">
      <selection activeCell="P4" sqref="P4"/>
    </sheetView>
  </sheetViews>
  <sheetFormatPr defaultColWidth="9.33203125" defaultRowHeight="11.25" x14ac:dyDescent="0.2"/>
  <cols>
    <col min="1" max="1" width="3" style="3" customWidth="1"/>
    <col min="2" max="2" width="57.83203125" style="3" customWidth="1"/>
    <col min="3" max="6" width="25.6640625" style="2" customWidth="1"/>
    <col min="7" max="256" width="9.33203125" style="3"/>
    <col min="257" max="257" width="3" style="3" customWidth="1"/>
    <col min="258" max="258" width="55.6640625" style="3" customWidth="1"/>
    <col min="259" max="262" width="25.6640625" style="3" customWidth="1"/>
    <col min="263" max="512" width="9.33203125" style="3"/>
    <col min="513" max="513" width="3" style="3" customWidth="1"/>
    <col min="514" max="514" width="55.6640625" style="3" customWidth="1"/>
    <col min="515" max="518" width="25.6640625" style="3" customWidth="1"/>
    <col min="519" max="768" width="9.33203125" style="3"/>
    <col min="769" max="769" width="3" style="3" customWidth="1"/>
    <col min="770" max="770" width="55.6640625" style="3" customWidth="1"/>
    <col min="771" max="774" width="25.6640625" style="3" customWidth="1"/>
    <col min="775" max="1024" width="9.33203125" style="3"/>
    <col min="1025" max="1025" width="3" style="3" customWidth="1"/>
    <col min="1026" max="1026" width="55.6640625" style="3" customWidth="1"/>
    <col min="1027" max="1030" width="25.6640625" style="3" customWidth="1"/>
    <col min="1031" max="1280" width="9.33203125" style="3"/>
    <col min="1281" max="1281" width="3" style="3" customWidth="1"/>
    <col min="1282" max="1282" width="55.6640625" style="3" customWidth="1"/>
    <col min="1283" max="1286" width="25.6640625" style="3" customWidth="1"/>
    <col min="1287" max="1536" width="9.33203125" style="3"/>
    <col min="1537" max="1537" width="3" style="3" customWidth="1"/>
    <col min="1538" max="1538" width="55.6640625" style="3" customWidth="1"/>
    <col min="1539" max="1542" width="25.6640625" style="3" customWidth="1"/>
    <col min="1543" max="1792" width="9.33203125" style="3"/>
    <col min="1793" max="1793" width="3" style="3" customWidth="1"/>
    <col min="1794" max="1794" width="55.6640625" style="3" customWidth="1"/>
    <col min="1795" max="1798" width="25.6640625" style="3" customWidth="1"/>
    <col min="1799" max="2048" width="9.33203125" style="3"/>
    <col min="2049" max="2049" width="3" style="3" customWidth="1"/>
    <col min="2050" max="2050" width="55.6640625" style="3" customWidth="1"/>
    <col min="2051" max="2054" width="25.6640625" style="3" customWidth="1"/>
    <col min="2055" max="2304" width="9.33203125" style="3"/>
    <col min="2305" max="2305" width="3" style="3" customWidth="1"/>
    <col min="2306" max="2306" width="55.6640625" style="3" customWidth="1"/>
    <col min="2307" max="2310" width="25.6640625" style="3" customWidth="1"/>
    <col min="2311" max="2560" width="9.33203125" style="3"/>
    <col min="2561" max="2561" width="3" style="3" customWidth="1"/>
    <col min="2562" max="2562" width="55.6640625" style="3" customWidth="1"/>
    <col min="2563" max="2566" width="25.6640625" style="3" customWidth="1"/>
    <col min="2567" max="2816" width="9.33203125" style="3"/>
    <col min="2817" max="2817" width="3" style="3" customWidth="1"/>
    <col min="2818" max="2818" width="55.6640625" style="3" customWidth="1"/>
    <col min="2819" max="2822" width="25.6640625" style="3" customWidth="1"/>
    <col min="2823" max="3072" width="9.33203125" style="3"/>
    <col min="3073" max="3073" width="3" style="3" customWidth="1"/>
    <col min="3074" max="3074" width="55.6640625" style="3" customWidth="1"/>
    <col min="3075" max="3078" width="25.6640625" style="3" customWidth="1"/>
    <col min="3079" max="3328" width="9.33203125" style="3"/>
    <col min="3329" max="3329" width="3" style="3" customWidth="1"/>
    <col min="3330" max="3330" width="55.6640625" style="3" customWidth="1"/>
    <col min="3331" max="3334" width="25.6640625" style="3" customWidth="1"/>
    <col min="3335" max="3584" width="9.33203125" style="3"/>
    <col min="3585" max="3585" width="3" style="3" customWidth="1"/>
    <col min="3586" max="3586" width="55.6640625" style="3" customWidth="1"/>
    <col min="3587" max="3590" width="25.6640625" style="3" customWidth="1"/>
    <col min="3591" max="3840" width="9.33203125" style="3"/>
    <col min="3841" max="3841" width="3" style="3" customWidth="1"/>
    <col min="3842" max="3842" width="55.6640625" style="3" customWidth="1"/>
    <col min="3843" max="3846" width="25.6640625" style="3" customWidth="1"/>
    <col min="3847" max="4096" width="9.33203125" style="3"/>
    <col min="4097" max="4097" width="3" style="3" customWidth="1"/>
    <col min="4098" max="4098" width="55.6640625" style="3" customWidth="1"/>
    <col min="4099" max="4102" width="25.6640625" style="3" customWidth="1"/>
    <col min="4103" max="4352" width="9.33203125" style="3"/>
    <col min="4353" max="4353" width="3" style="3" customWidth="1"/>
    <col min="4354" max="4354" width="55.6640625" style="3" customWidth="1"/>
    <col min="4355" max="4358" width="25.6640625" style="3" customWidth="1"/>
    <col min="4359" max="4608" width="9.33203125" style="3"/>
    <col min="4609" max="4609" width="3" style="3" customWidth="1"/>
    <col min="4610" max="4610" width="55.6640625" style="3" customWidth="1"/>
    <col min="4611" max="4614" width="25.6640625" style="3" customWidth="1"/>
    <col min="4615" max="4864" width="9.33203125" style="3"/>
    <col min="4865" max="4865" width="3" style="3" customWidth="1"/>
    <col min="4866" max="4866" width="55.6640625" style="3" customWidth="1"/>
    <col min="4867" max="4870" width="25.6640625" style="3" customWidth="1"/>
    <col min="4871" max="5120" width="9.33203125" style="3"/>
    <col min="5121" max="5121" width="3" style="3" customWidth="1"/>
    <col min="5122" max="5122" width="55.6640625" style="3" customWidth="1"/>
    <col min="5123" max="5126" width="25.6640625" style="3" customWidth="1"/>
    <col min="5127" max="5376" width="9.33203125" style="3"/>
    <col min="5377" max="5377" width="3" style="3" customWidth="1"/>
    <col min="5378" max="5378" width="55.6640625" style="3" customWidth="1"/>
    <col min="5379" max="5382" width="25.6640625" style="3" customWidth="1"/>
    <col min="5383" max="5632" width="9.33203125" style="3"/>
    <col min="5633" max="5633" width="3" style="3" customWidth="1"/>
    <col min="5634" max="5634" width="55.6640625" style="3" customWidth="1"/>
    <col min="5635" max="5638" width="25.6640625" style="3" customWidth="1"/>
    <col min="5639" max="5888" width="9.33203125" style="3"/>
    <col min="5889" max="5889" width="3" style="3" customWidth="1"/>
    <col min="5890" max="5890" width="55.6640625" style="3" customWidth="1"/>
    <col min="5891" max="5894" width="25.6640625" style="3" customWidth="1"/>
    <col min="5895" max="6144" width="9.33203125" style="3"/>
    <col min="6145" max="6145" width="3" style="3" customWidth="1"/>
    <col min="6146" max="6146" width="55.6640625" style="3" customWidth="1"/>
    <col min="6147" max="6150" width="25.6640625" style="3" customWidth="1"/>
    <col min="6151" max="6400" width="9.33203125" style="3"/>
    <col min="6401" max="6401" width="3" style="3" customWidth="1"/>
    <col min="6402" max="6402" width="55.6640625" style="3" customWidth="1"/>
    <col min="6403" max="6406" width="25.6640625" style="3" customWidth="1"/>
    <col min="6407" max="6656" width="9.33203125" style="3"/>
    <col min="6657" max="6657" width="3" style="3" customWidth="1"/>
    <col min="6658" max="6658" width="55.6640625" style="3" customWidth="1"/>
    <col min="6659" max="6662" width="25.6640625" style="3" customWidth="1"/>
    <col min="6663" max="6912" width="9.33203125" style="3"/>
    <col min="6913" max="6913" width="3" style="3" customWidth="1"/>
    <col min="6914" max="6914" width="55.6640625" style="3" customWidth="1"/>
    <col min="6915" max="6918" width="25.6640625" style="3" customWidth="1"/>
    <col min="6919" max="7168" width="9.33203125" style="3"/>
    <col min="7169" max="7169" width="3" style="3" customWidth="1"/>
    <col min="7170" max="7170" width="55.6640625" style="3" customWidth="1"/>
    <col min="7171" max="7174" width="25.6640625" style="3" customWidth="1"/>
    <col min="7175" max="7424" width="9.33203125" style="3"/>
    <col min="7425" max="7425" width="3" style="3" customWidth="1"/>
    <col min="7426" max="7426" width="55.6640625" style="3" customWidth="1"/>
    <col min="7427" max="7430" width="25.6640625" style="3" customWidth="1"/>
    <col min="7431" max="7680" width="9.33203125" style="3"/>
    <col min="7681" max="7681" width="3" style="3" customWidth="1"/>
    <col min="7682" max="7682" width="55.6640625" style="3" customWidth="1"/>
    <col min="7683" max="7686" width="25.6640625" style="3" customWidth="1"/>
    <col min="7687" max="7936" width="9.33203125" style="3"/>
    <col min="7937" max="7937" width="3" style="3" customWidth="1"/>
    <col min="7938" max="7938" width="55.6640625" style="3" customWidth="1"/>
    <col min="7939" max="7942" width="25.6640625" style="3" customWidth="1"/>
    <col min="7943" max="8192" width="9.33203125" style="3"/>
    <col min="8193" max="8193" width="3" style="3" customWidth="1"/>
    <col min="8194" max="8194" width="55.6640625" style="3" customWidth="1"/>
    <col min="8195" max="8198" width="25.6640625" style="3" customWidth="1"/>
    <col min="8199" max="8448" width="9.33203125" style="3"/>
    <col min="8449" max="8449" width="3" style="3" customWidth="1"/>
    <col min="8450" max="8450" width="55.6640625" style="3" customWidth="1"/>
    <col min="8451" max="8454" width="25.6640625" style="3" customWidth="1"/>
    <col min="8455" max="8704" width="9.33203125" style="3"/>
    <col min="8705" max="8705" width="3" style="3" customWidth="1"/>
    <col min="8706" max="8706" width="55.6640625" style="3" customWidth="1"/>
    <col min="8707" max="8710" width="25.6640625" style="3" customWidth="1"/>
    <col min="8711" max="8960" width="9.33203125" style="3"/>
    <col min="8961" max="8961" width="3" style="3" customWidth="1"/>
    <col min="8962" max="8962" width="55.6640625" style="3" customWidth="1"/>
    <col min="8963" max="8966" width="25.6640625" style="3" customWidth="1"/>
    <col min="8967" max="9216" width="9.33203125" style="3"/>
    <col min="9217" max="9217" width="3" style="3" customWidth="1"/>
    <col min="9218" max="9218" width="55.6640625" style="3" customWidth="1"/>
    <col min="9219" max="9222" width="25.6640625" style="3" customWidth="1"/>
    <col min="9223" max="9472" width="9.33203125" style="3"/>
    <col min="9473" max="9473" width="3" style="3" customWidth="1"/>
    <col min="9474" max="9474" width="55.6640625" style="3" customWidth="1"/>
    <col min="9475" max="9478" width="25.6640625" style="3" customWidth="1"/>
    <col min="9479" max="9728" width="9.33203125" style="3"/>
    <col min="9729" max="9729" width="3" style="3" customWidth="1"/>
    <col min="9730" max="9730" width="55.6640625" style="3" customWidth="1"/>
    <col min="9731" max="9734" width="25.6640625" style="3" customWidth="1"/>
    <col min="9735" max="9984" width="9.33203125" style="3"/>
    <col min="9985" max="9985" width="3" style="3" customWidth="1"/>
    <col min="9986" max="9986" width="55.6640625" style="3" customWidth="1"/>
    <col min="9987" max="9990" width="25.6640625" style="3" customWidth="1"/>
    <col min="9991" max="10240" width="9.33203125" style="3"/>
    <col min="10241" max="10241" width="3" style="3" customWidth="1"/>
    <col min="10242" max="10242" width="55.6640625" style="3" customWidth="1"/>
    <col min="10243" max="10246" width="25.6640625" style="3" customWidth="1"/>
    <col min="10247" max="10496" width="9.33203125" style="3"/>
    <col min="10497" max="10497" width="3" style="3" customWidth="1"/>
    <col min="10498" max="10498" width="55.6640625" style="3" customWidth="1"/>
    <col min="10499" max="10502" width="25.6640625" style="3" customWidth="1"/>
    <col min="10503" max="10752" width="9.33203125" style="3"/>
    <col min="10753" max="10753" width="3" style="3" customWidth="1"/>
    <col min="10754" max="10754" width="55.6640625" style="3" customWidth="1"/>
    <col min="10755" max="10758" width="25.6640625" style="3" customWidth="1"/>
    <col min="10759" max="11008" width="9.33203125" style="3"/>
    <col min="11009" max="11009" width="3" style="3" customWidth="1"/>
    <col min="11010" max="11010" width="55.6640625" style="3" customWidth="1"/>
    <col min="11011" max="11014" width="25.6640625" style="3" customWidth="1"/>
    <col min="11015" max="11264" width="9.33203125" style="3"/>
    <col min="11265" max="11265" width="3" style="3" customWidth="1"/>
    <col min="11266" max="11266" width="55.6640625" style="3" customWidth="1"/>
    <col min="11267" max="11270" width="25.6640625" style="3" customWidth="1"/>
    <col min="11271" max="11520" width="9.33203125" style="3"/>
    <col min="11521" max="11521" width="3" style="3" customWidth="1"/>
    <col min="11522" max="11522" width="55.6640625" style="3" customWidth="1"/>
    <col min="11523" max="11526" width="25.6640625" style="3" customWidth="1"/>
    <col min="11527" max="11776" width="9.33203125" style="3"/>
    <col min="11777" max="11777" width="3" style="3" customWidth="1"/>
    <col min="11778" max="11778" width="55.6640625" style="3" customWidth="1"/>
    <col min="11779" max="11782" width="25.6640625" style="3" customWidth="1"/>
    <col min="11783" max="12032" width="9.33203125" style="3"/>
    <col min="12033" max="12033" width="3" style="3" customWidth="1"/>
    <col min="12034" max="12034" width="55.6640625" style="3" customWidth="1"/>
    <col min="12035" max="12038" width="25.6640625" style="3" customWidth="1"/>
    <col min="12039" max="12288" width="9.33203125" style="3"/>
    <col min="12289" max="12289" width="3" style="3" customWidth="1"/>
    <col min="12290" max="12290" width="55.6640625" style="3" customWidth="1"/>
    <col min="12291" max="12294" width="25.6640625" style="3" customWidth="1"/>
    <col min="12295" max="12544" width="9.33203125" style="3"/>
    <col min="12545" max="12545" width="3" style="3" customWidth="1"/>
    <col min="12546" max="12546" width="55.6640625" style="3" customWidth="1"/>
    <col min="12547" max="12550" width="25.6640625" style="3" customWidth="1"/>
    <col min="12551" max="12800" width="9.33203125" style="3"/>
    <col min="12801" max="12801" width="3" style="3" customWidth="1"/>
    <col min="12802" max="12802" width="55.6640625" style="3" customWidth="1"/>
    <col min="12803" max="12806" width="25.6640625" style="3" customWidth="1"/>
    <col min="12807" max="13056" width="9.33203125" style="3"/>
    <col min="13057" max="13057" width="3" style="3" customWidth="1"/>
    <col min="13058" max="13058" width="55.6640625" style="3" customWidth="1"/>
    <col min="13059" max="13062" width="25.6640625" style="3" customWidth="1"/>
    <col min="13063" max="13312" width="9.33203125" style="3"/>
    <col min="13313" max="13313" width="3" style="3" customWidth="1"/>
    <col min="13314" max="13314" width="55.6640625" style="3" customWidth="1"/>
    <col min="13315" max="13318" width="25.6640625" style="3" customWidth="1"/>
    <col min="13319" max="13568" width="9.33203125" style="3"/>
    <col min="13569" max="13569" width="3" style="3" customWidth="1"/>
    <col min="13570" max="13570" width="55.6640625" style="3" customWidth="1"/>
    <col min="13571" max="13574" width="25.6640625" style="3" customWidth="1"/>
    <col min="13575" max="13824" width="9.33203125" style="3"/>
    <col min="13825" max="13825" width="3" style="3" customWidth="1"/>
    <col min="13826" max="13826" width="55.6640625" style="3" customWidth="1"/>
    <col min="13827" max="13830" width="25.6640625" style="3" customWidth="1"/>
    <col min="13831" max="14080" width="9.33203125" style="3"/>
    <col min="14081" max="14081" width="3" style="3" customWidth="1"/>
    <col min="14082" max="14082" width="55.6640625" style="3" customWidth="1"/>
    <col min="14083" max="14086" width="25.6640625" style="3" customWidth="1"/>
    <col min="14087" max="14336" width="9.33203125" style="3"/>
    <col min="14337" max="14337" width="3" style="3" customWidth="1"/>
    <col min="14338" max="14338" width="55.6640625" style="3" customWidth="1"/>
    <col min="14339" max="14342" width="25.6640625" style="3" customWidth="1"/>
    <col min="14343" max="14592" width="9.33203125" style="3"/>
    <col min="14593" max="14593" width="3" style="3" customWidth="1"/>
    <col min="14594" max="14594" width="55.6640625" style="3" customWidth="1"/>
    <col min="14595" max="14598" width="25.6640625" style="3" customWidth="1"/>
    <col min="14599" max="14848" width="9.33203125" style="3"/>
    <col min="14849" max="14849" width="3" style="3" customWidth="1"/>
    <col min="14850" max="14850" width="55.6640625" style="3" customWidth="1"/>
    <col min="14851" max="14854" width="25.6640625" style="3" customWidth="1"/>
    <col min="14855" max="15104" width="9.33203125" style="3"/>
    <col min="15105" max="15105" width="3" style="3" customWidth="1"/>
    <col min="15106" max="15106" width="55.6640625" style="3" customWidth="1"/>
    <col min="15107" max="15110" width="25.6640625" style="3" customWidth="1"/>
    <col min="15111" max="15360" width="9.33203125" style="3"/>
    <col min="15361" max="15361" width="3" style="3" customWidth="1"/>
    <col min="15362" max="15362" width="55.6640625" style="3" customWidth="1"/>
    <col min="15363" max="15366" width="25.6640625" style="3" customWidth="1"/>
    <col min="15367" max="15616" width="9.33203125" style="3"/>
    <col min="15617" max="15617" width="3" style="3" customWidth="1"/>
    <col min="15618" max="15618" width="55.6640625" style="3" customWidth="1"/>
    <col min="15619" max="15622" width="25.6640625" style="3" customWidth="1"/>
    <col min="15623" max="15872" width="9.33203125" style="3"/>
    <col min="15873" max="15873" width="3" style="3" customWidth="1"/>
    <col min="15874" max="15874" width="55.6640625" style="3" customWidth="1"/>
    <col min="15875" max="15878" width="25.6640625" style="3" customWidth="1"/>
    <col min="15879" max="16128" width="9.33203125" style="3"/>
    <col min="16129" max="16129" width="3" style="3" customWidth="1"/>
    <col min="16130" max="16130" width="55.6640625" style="3" customWidth="1"/>
    <col min="16131" max="16134" width="25.6640625" style="3" customWidth="1"/>
    <col min="16135" max="16384" width="9.33203125" style="3"/>
  </cols>
  <sheetData>
    <row r="1" spans="1:6" ht="43.5" customHeight="1" x14ac:dyDescent="0.2">
      <c r="A1" s="1221" t="str">
        <f>'t1'!A1</f>
        <v>REGIONI ED AUTONOMIE LOCALI - anno 2024</v>
      </c>
      <c r="B1" s="1221"/>
      <c r="C1" s="1221"/>
      <c r="D1" s="1221"/>
      <c r="E1" s="1221"/>
      <c r="F1" s="1221"/>
    </row>
    <row r="2" spans="1:6" ht="21" customHeight="1" x14ac:dyDescent="0.25">
      <c r="A2" s="172" t="s">
        <v>915</v>
      </c>
      <c r="B2" s="172"/>
      <c r="F2" s="3"/>
    </row>
    <row r="3" spans="1:6" ht="21" customHeight="1" thickBot="1" x14ac:dyDescent="0.3">
      <c r="A3" s="172"/>
      <c r="B3" s="172"/>
      <c r="F3" s="3"/>
    </row>
    <row r="4" spans="1:6" ht="70.349999999999994" customHeight="1" thickBot="1" x14ac:dyDescent="0.25">
      <c r="A4" s="1270" t="s">
        <v>916</v>
      </c>
      <c r="B4" s="1222"/>
      <c r="C4" s="1817" t="str">
        <f>IF(ABS(SUM('t15(1)'!G$1:G$65514))+ABS(SUM('t15(2)'!G$1:G$65531))+ABS(SUM('t15(3)'!G$1:G$65529))=0,"OK",IF(F8&gt;F9+1000,"Attenzione, il limite 2016 (€ "&amp;TEXT(F9,"#.##0")&amp;") risulta non rispettato per il complesso dell'amministrazione (€ "&amp;TEXT(F8,"#.##0")&amp;")","OK"))</f>
        <v>OK</v>
      </c>
      <c r="D4" s="1818"/>
      <c r="E4" s="1818"/>
      <c r="F4" s="1819"/>
    </row>
    <row r="5" spans="1:6" ht="49.5" customHeight="1" thickBot="1" x14ac:dyDescent="0.25">
      <c r="A5" s="935" t="s">
        <v>723</v>
      </c>
      <c r="B5" s="936"/>
      <c r="C5" s="912" t="s">
        <v>917</v>
      </c>
      <c r="D5" s="912" t="s">
        <v>434</v>
      </c>
      <c r="E5" s="912" t="s">
        <v>908</v>
      </c>
      <c r="F5" s="946" t="s">
        <v>1032</v>
      </c>
    </row>
    <row r="6" spans="1:6" s="92" customFormat="1" ht="20.100000000000001" customHeight="1" x14ac:dyDescent="0.15">
      <c r="A6" s="1223" t="s">
        <v>910</v>
      </c>
      <c r="B6" s="1224" t="s">
        <v>918</v>
      </c>
      <c r="C6" s="1225">
        <f>'t15(1)'!C16</f>
        <v>0</v>
      </c>
      <c r="D6" s="1225">
        <f>'t15(2)'!C42</f>
        <v>234795</v>
      </c>
      <c r="E6" s="1225">
        <f>'t15(3)'!C89</f>
        <v>771955</v>
      </c>
      <c r="F6" s="934">
        <f>SUM(C6:E6)</f>
        <v>1006750</v>
      </c>
    </row>
    <row r="7" spans="1:6" s="92" customFormat="1" ht="20.100000000000001" customHeight="1" x14ac:dyDescent="0.15">
      <c r="A7" s="1226" t="s">
        <v>912</v>
      </c>
      <c r="B7" s="1227" t="s">
        <v>919</v>
      </c>
      <c r="C7" s="1228">
        <f>'SICI(1)'!F31</f>
        <v>0</v>
      </c>
      <c r="D7" s="1228">
        <f>'SICI(2)'!F29</f>
        <v>5853</v>
      </c>
      <c r="E7" s="1228">
        <f>'SICI(3)'!F29</f>
        <v>140557</v>
      </c>
      <c r="F7" s="933">
        <f>SUM(C7:E7)</f>
        <v>146410</v>
      </c>
    </row>
    <row r="8" spans="1:6" s="913" customFormat="1" ht="20.100000000000001" customHeight="1" x14ac:dyDescent="0.15">
      <c r="A8" s="1229" t="s">
        <v>913</v>
      </c>
      <c r="B8" s="1230" t="s">
        <v>920</v>
      </c>
      <c r="C8" s="1231">
        <f>C6-C7</f>
        <v>0</v>
      </c>
      <c r="D8" s="1231">
        <f>D6-D7</f>
        <v>228942</v>
      </c>
      <c r="E8" s="1231">
        <f>E6-E7</f>
        <v>631398</v>
      </c>
      <c r="F8" s="933">
        <f>SUM(C8:E8)</f>
        <v>860340</v>
      </c>
    </row>
    <row r="9" spans="1:6" s="92" customFormat="1" ht="20.100000000000001" customHeight="1" x14ac:dyDescent="0.15">
      <c r="A9" s="1226" t="s">
        <v>921</v>
      </c>
      <c r="B9" s="1232" t="s">
        <v>922</v>
      </c>
      <c r="C9" s="1233">
        <f>'SICI(1)'!F13</f>
        <v>0</v>
      </c>
      <c r="D9" s="1233">
        <f>'SICI(2)'!F23</f>
        <v>234795</v>
      </c>
      <c r="E9" s="1233">
        <f>'SICI(3)'!F23</f>
        <v>631398</v>
      </c>
      <c r="F9" s="933">
        <f>SUM(C9:E9)</f>
        <v>866193</v>
      </c>
    </row>
    <row r="10" spans="1:6" s="92" customFormat="1" ht="20.100000000000001" customHeight="1" x14ac:dyDescent="0.15">
      <c r="A10" s="1229" t="s">
        <v>923</v>
      </c>
      <c r="B10" s="1230" t="s">
        <v>1033</v>
      </c>
      <c r="C10" s="1234">
        <f>IF(C8&gt;C9,C8-C9,0)</f>
        <v>0</v>
      </c>
      <c r="D10" s="1234">
        <f>IF(D8&gt;D9,D8-D9,0)</f>
        <v>0</v>
      </c>
      <c r="E10" s="1235">
        <f>IF(E8&gt;E9,E8-E9,0)</f>
        <v>0</v>
      </c>
      <c r="F10" s="1235">
        <f>IF(F8&gt;F9+1000,F8-F9,0)</f>
        <v>0</v>
      </c>
    </row>
    <row r="11" spans="1:6" s="92" customFormat="1" ht="35.25" customHeight="1" x14ac:dyDescent="0.15">
      <c r="A11" s="1229" t="s">
        <v>1034</v>
      </c>
      <c r="B11" s="1236" t="s">
        <v>184</v>
      </c>
      <c r="C11" s="1237" t="str">
        <f>IF(SUM(C8:C9)=0,"","Limite 2016 specifica macrocategoria "&amp;IF(C9&gt;=C8,"rispettato","non rispettato"))</f>
        <v/>
      </c>
      <c r="D11" s="1237" t="str">
        <f>IF(SUM(D8:D9)=0,"","Limite 2016 specifica macrocategoria "&amp;IF(D9&gt;=D8,"rispettato","non rispettato"))</f>
        <v>Limite 2016 specifica macrocategoria rispettato</v>
      </c>
      <c r="E11" s="1237" t="str">
        <f>IF(SUM(E8:E9)=0,"","Limite 2016 specifica macrocategoria "&amp;IF(E9&gt;=E8,"rispettato","non rispettato"))</f>
        <v>Limite 2016 specifica macrocategoria rispettato</v>
      </c>
    </row>
    <row r="13" spans="1:6" x14ac:dyDescent="0.2">
      <c r="A13" s="3" t="s">
        <v>924</v>
      </c>
    </row>
    <row r="14" spans="1:6" x14ac:dyDescent="0.2">
      <c r="A14" s="3" t="s">
        <v>925</v>
      </c>
    </row>
  </sheetData>
  <sheetProtection algorithmName="SHA-512" hashValue="+CQCy3QufEvPClpX+sJZBBCWb9KwAltpiRIkLZDb1dAI0HKNdLtowGHb97UoEnjPpiDlfce6OVyieUHPFoIjHA==" saltValue="YG/f1oEfD8QgnI0I0NHYAg==" spinCount="100000" sheet="1" formatColumns="0" selectLockedCells="1" selectUnlockedCells="1"/>
  <mergeCells count="1">
    <mergeCell ref="C4:F4"/>
  </mergeCells>
  <printOptions horizontalCentered="1" verticalCentered="1"/>
  <pageMargins left="0.19685039370078741" right="0" top="0.15748031496062992" bottom="0.15748031496062992" header="0.19685039370078741" footer="0.19685039370078741"/>
  <pageSetup paperSize="9"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2">
    <tabColor theme="0"/>
    <pageSetUpPr fitToPage="1"/>
  </sheetPr>
  <dimension ref="A1:XFD30"/>
  <sheetViews>
    <sheetView showGridLines="0" workbookViewId="0">
      <pane ySplit="4" topLeftCell="A9" activePane="bottomLeft" state="frozen"/>
      <selection activeCell="A2" sqref="A2"/>
      <selection pane="bottomLeft" activeCell="G7" sqref="G7"/>
    </sheetView>
  </sheetViews>
  <sheetFormatPr defaultColWidth="9.33203125" defaultRowHeight="11.25" x14ac:dyDescent="0.2"/>
  <cols>
    <col min="1" max="1" width="29.6640625" style="3" customWidth="1"/>
    <col min="2" max="4" width="29.6640625" style="2" customWidth="1"/>
    <col min="5" max="5" width="7.1640625" style="3" hidden="1" customWidth="1"/>
    <col min="6" max="16384" width="9.33203125" style="3"/>
  </cols>
  <sheetData>
    <row r="1" spans="1:9" ht="30" customHeight="1" x14ac:dyDescent="0.2">
      <c r="A1" s="1716" t="str">
        <f>'t1'!A1</f>
        <v>REGIONI ED AUTONOMIE LOCALI - anno 2024</v>
      </c>
      <c r="B1" s="1716"/>
      <c r="C1" s="1716"/>
      <c r="D1" s="1716"/>
    </row>
    <row r="2" spans="1:9" ht="56.25" customHeight="1" x14ac:dyDescent="0.2">
      <c r="A2" s="1816" t="s">
        <v>441</v>
      </c>
      <c r="B2" s="1816"/>
      <c r="C2" s="1816"/>
      <c r="D2" s="1816"/>
    </row>
    <row r="3" spans="1:9" ht="51" customHeight="1" x14ac:dyDescent="0.25">
      <c r="A3" s="1637"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31.12.2024 rilevati in Tabella 1 (Squadratura 7)</v>
      </c>
      <c r="B3" s="1637"/>
      <c r="C3" s="1637"/>
      <c r="D3" s="1637"/>
    </row>
    <row r="4" spans="1:9" ht="11.25" customHeight="1" thickBot="1" x14ac:dyDescent="0.25">
      <c r="A4" s="286"/>
      <c r="B4" s="3"/>
      <c r="C4" s="3"/>
      <c r="D4" s="3"/>
    </row>
    <row r="5" spans="1:9" ht="18" customHeight="1" x14ac:dyDescent="0.2">
      <c r="A5" s="1825" t="s">
        <v>1345</v>
      </c>
      <c r="B5" s="1826"/>
      <c r="C5" s="1827" t="str">
        <f>IF('SI_1A(COMUNI-PROVINCE-CITTA_ME)'!I251=0,"A T T E N Z I O N E :  TABELLA NON COMPILATA","")</f>
        <v/>
      </c>
      <c r="D5" s="1828"/>
    </row>
    <row r="6" spans="1:9" s="171" customFormat="1" ht="22.5" x14ac:dyDescent="0.15">
      <c r="A6" s="1823" t="s">
        <v>1193</v>
      </c>
      <c r="B6" s="159" t="str">
        <f>"Presenti 31.12."&amp;'t1'!$L$1&amp;" (Tab 1)"</f>
        <v>Presenti 31.12.2024 (Tab 1)</v>
      </c>
      <c r="C6" s="159" t="s">
        <v>433</v>
      </c>
      <c r="D6" s="571" t="s">
        <v>184</v>
      </c>
    </row>
    <row r="7" spans="1:9" s="169" customFormat="1" x14ac:dyDescent="0.2">
      <c r="A7" s="1824"/>
      <c r="B7" s="165" t="s">
        <v>194</v>
      </c>
      <c r="C7" s="166" t="s">
        <v>195</v>
      </c>
      <c r="D7" s="572" t="s">
        <v>432</v>
      </c>
    </row>
    <row r="8" spans="1:9" ht="14.1" customHeight="1" x14ac:dyDescent="0.2">
      <c r="A8" s="133" t="s">
        <v>434</v>
      </c>
      <c r="B8" s="302">
        <f>SUM('t1'!$K$13:$L$14)</f>
        <v>2</v>
      </c>
      <c r="C8" s="303">
        <f>'SI_1A(COMUNI-PROVINCE-CITTA_ME)'!F176+'SI_1A(COMUNI-PROVINCE-CITTA_ME)'!F182</f>
        <v>0</v>
      </c>
      <c r="D8" s="573" t="str">
        <f>IF(C8&gt;B8,"ERRORE","OK")</f>
        <v>OK</v>
      </c>
      <c r="I8" s="708"/>
    </row>
    <row r="9" spans="1:9" ht="14.1" customHeight="1" x14ac:dyDescent="0.2">
      <c r="A9" s="133" t="s">
        <v>1192</v>
      </c>
      <c r="B9" s="302">
        <f>SUM('t1'!$K$17:$L$17)</f>
        <v>26</v>
      </c>
      <c r="C9" s="303">
        <f>'SI_1A(COMUNI-PROVINCE-CITTA_ME)'!F177+'SI_1A(COMUNI-PROVINCE-CITTA_ME)'!F183+'SI_1A(COMUNI-PROVINCE-CITTA_ME)'!F188</f>
        <v>0</v>
      </c>
      <c r="D9" s="573" t="str">
        <f>IF(C9&gt;B9,"ERRORE","OK")</f>
        <v>OK</v>
      </c>
      <c r="I9" s="708"/>
    </row>
    <row r="10" spans="1:9" ht="14.1" customHeight="1" thickBot="1" x14ac:dyDescent="0.25">
      <c r="A10" s="574" t="s">
        <v>1208</v>
      </c>
      <c r="B10" s="575">
        <f>SUM('t1'!$K$18:$L$18)</f>
        <v>21</v>
      </c>
      <c r="C10" s="575">
        <f>'SI_1A(COMUNI-PROVINCE-CITTA_ME)'!F178+'SI_1A(COMUNI-PROVINCE-CITTA_ME)'!F184+'SI_1A(COMUNI-PROVINCE-CITTA_ME)'!F189</f>
        <v>0</v>
      </c>
      <c r="D10" s="576" t="str">
        <f>IF(C10&gt;B10,"ERRORE","OK")</f>
        <v>OK</v>
      </c>
      <c r="I10" s="708"/>
    </row>
    <row r="11" spans="1:9" ht="12" thickBot="1" x14ac:dyDescent="0.25"/>
    <row r="12" spans="1:9" ht="18" customHeight="1" x14ac:dyDescent="0.2">
      <c r="A12" s="1829" t="s">
        <v>435</v>
      </c>
      <c r="B12" s="1826"/>
      <c r="C12" s="1827" t="str">
        <f>IF('SI_1A(UNIONE_COMUNI)'!I251=0,"A T T E N Z I O N E :  TABELLA NON COMPILATA","")</f>
        <v>A T T E N Z I O N E :  TABELLA NON COMPILATA</v>
      </c>
      <c r="D12" s="1828"/>
    </row>
    <row r="13" spans="1:9" s="171" customFormat="1" ht="22.5" x14ac:dyDescent="0.15">
      <c r="A13" s="1823" t="s">
        <v>1193</v>
      </c>
      <c r="B13" s="159" t="str">
        <f>"Presenti 31.12."&amp;'t1'!$L$1&amp;" (Tab 1)"</f>
        <v>Presenti 31.12.2024 (Tab 1)</v>
      </c>
      <c r="C13" s="159" t="s">
        <v>433</v>
      </c>
      <c r="D13" s="571" t="s">
        <v>184</v>
      </c>
    </row>
    <row r="14" spans="1:9" s="169" customFormat="1" x14ac:dyDescent="0.2">
      <c r="A14" s="1824"/>
      <c r="B14" s="165" t="s">
        <v>194</v>
      </c>
      <c r="C14" s="166" t="s">
        <v>195</v>
      </c>
      <c r="D14" s="572" t="s">
        <v>432</v>
      </c>
    </row>
    <row r="15" spans="1:9" ht="14.1" customHeight="1" x14ac:dyDescent="0.2">
      <c r="A15" s="133" t="s">
        <v>434</v>
      </c>
      <c r="B15" s="302">
        <f>SUM('t1'!$K$13:$L$14)</f>
        <v>2</v>
      </c>
      <c r="C15" s="706">
        <f>'SI_1A(UNIONE_COMUNI)'!F176+'SI_1A(UNIONE_COMUNI)'!F182</f>
        <v>0</v>
      </c>
      <c r="D15" s="573" t="str">
        <f>IF(C15&gt;B15,"ERRORE","OK")</f>
        <v>OK</v>
      </c>
    </row>
    <row r="16" spans="1:9" ht="14.1" customHeight="1" x14ac:dyDescent="0.2">
      <c r="A16" s="133" t="s">
        <v>1192</v>
      </c>
      <c r="B16" s="302">
        <f>SUM('t1'!$K$17:$L$17)</f>
        <v>26</v>
      </c>
      <c r="C16" s="706">
        <f>'SI_1A(UNIONE_COMUNI)'!F177+'SI_1A(UNIONE_COMUNI)'!F183+'SI_1A(UNIONE_COMUNI)'!F188</f>
        <v>0</v>
      </c>
      <c r="D16" s="573" t="str">
        <f>IF(C16&gt;B16,"ERRORE","OK")</f>
        <v>OK</v>
      </c>
    </row>
    <row r="17" spans="1:16384" ht="14.1" customHeight="1" thickBot="1" x14ac:dyDescent="0.25">
      <c r="A17" s="574" t="s">
        <v>1208</v>
      </c>
      <c r="B17" s="575">
        <f>SUM('t1'!$K$18:$L$18)</f>
        <v>21</v>
      </c>
      <c r="C17" s="575">
        <f>'SI_1A(UNIONE_COMUNI)'!F178+'SI_1A(UNIONE_COMUNI)'!F184+'SI_1A(UNIONE_COMUNI)'!F189</f>
        <v>0</v>
      </c>
      <c r="D17" s="576" t="str">
        <f>IF(C17&gt;B17,"ERRORE","OK")</f>
        <v>OK</v>
      </c>
    </row>
    <row r="18" spans="1:16384" ht="12" thickBot="1" x14ac:dyDescent="0.25"/>
    <row r="19" spans="1:16384" ht="18" customHeight="1" x14ac:dyDescent="0.2">
      <c r="A19" s="1829" t="s">
        <v>436</v>
      </c>
      <c r="B19" s="1826"/>
      <c r="C19" s="1827" t="str">
        <f>IF('SI_1A(COMUNITA_MONTANE)'!I251=0,"A T T E N Z I O N E :  TABELLA NON COMPILATA","")</f>
        <v>A T T E N Z I O N E :  TABELLA NON COMPILATA</v>
      </c>
      <c r="D19" s="1828"/>
    </row>
    <row r="20" spans="1:16384" s="171" customFormat="1" ht="22.5" x14ac:dyDescent="0.15">
      <c r="A20" s="1823" t="s">
        <v>1193</v>
      </c>
      <c r="B20" s="159" t="str">
        <f>"Presenti 31.12."&amp;'t1'!$L$1&amp;" (Tab 1)"</f>
        <v>Presenti 31.12.2024 (Tab 1)</v>
      </c>
      <c r="C20" s="159" t="s">
        <v>433</v>
      </c>
      <c r="D20" s="571" t="s">
        <v>184</v>
      </c>
    </row>
    <row r="21" spans="1:16384" s="169" customFormat="1" x14ac:dyDescent="0.2">
      <c r="A21" s="1824"/>
      <c r="B21" s="165" t="s">
        <v>194</v>
      </c>
      <c r="C21" s="166" t="s">
        <v>195</v>
      </c>
      <c r="D21" s="572" t="s">
        <v>432</v>
      </c>
    </row>
    <row r="22" spans="1:16384" ht="14.1" customHeight="1" x14ac:dyDescent="0.2">
      <c r="A22" s="133" t="s">
        <v>434</v>
      </c>
      <c r="B22" s="302">
        <f>SUM('t1'!$K$13:$L$14)</f>
        <v>2</v>
      </c>
      <c r="C22" s="706">
        <f>'SI_1A(COMUNITA_MONTANE)'!F176+'SI_1A(COMUNITA_MONTANE)'!F182</f>
        <v>0</v>
      </c>
      <c r="D22" s="573" t="str">
        <f>IF(C22&gt;B22,"ERRORE","OK")</f>
        <v>OK</v>
      </c>
    </row>
    <row r="23" spans="1:16384" ht="14.1" customHeight="1" x14ac:dyDescent="0.2">
      <c r="A23" s="133" t="s">
        <v>1192</v>
      </c>
      <c r="B23" s="302">
        <f>SUM('t1'!$K$17:$L$17)</f>
        <v>26</v>
      </c>
      <c r="C23" s="706">
        <f>'SI_1A(COMUNITA_MONTANE)'!F177+'SI_1A(COMUNITA_MONTANE)'!F183+'SI_1A(COMUNITA_MONTANE)'!F188</f>
        <v>0</v>
      </c>
      <c r="D23" s="573" t="str">
        <f>IF(C23&gt;B23,"ERRORE","OK")</f>
        <v>OK</v>
      </c>
    </row>
    <row r="24" spans="1:16384" ht="14.1" customHeight="1" thickBot="1" x14ac:dyDescent="0.25">
      <c r="A24" s="574" t="s">
        <v>1208</v>
      </c>
      <c r="B24" s="575">
        <f>SUM('t1'!$K$18:$L$18)</f>
        <v>21</v>
      </c>
      <c r="C24" s="575">
        <f>'SI_1A(COMUNITA_MONTANE)'!F178+'SI_1A(COMUNITA_MONTANE)'!F184+'SI_1A(COMUNITA_MONTANE)'!F189</f>
        <v>0</v>
      </c>
      <c r="D24" s="576" t="str">
        <f>IF(C24&gt;B24,"ERRORE","OK")</f>
        <v>OK</v>
      </c>
      <c r="E24" s="1350">
        <f>COUNTIF(D8:D10,"ERRORE")+COUNTIF(D15:D17,"ERRORE")+COUNTIF(D22:D24,"ERRORE")</f>
        <v>0</v>
      </c>
    </row>
    <row r="25" spans="1:16384" ht="14.1" customHeight="1" thickBot="1" x14ac:dyDescent="0.25">
      <c r="A25" s="4"/>
      <c r="B25" s="1488"/>
      <c r="C25" s="1488"/>
    </row>
    <row r="26" spans="1:16384" ht="33.6" customHeight="1" x14ac:dyDescent="0.25">
      <c r="A26" s="1820" t="s">
        <v>1343</v>
      </c>
      <c r="B26" s="1821"/>
      <c r="C26" s="1821"/>
      <c r="D26" s="1822"/>
      <c r="E26" s="1637"/>
      <c r="F26" s="1637"/>
      <c r="G26" s="1637"/>
      <c r="H26" s="1637"/>
      <c r="I26" s="1637"/>
      <c r="J26" s="1637"/>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637"/>
      <c r="AI26" s="1637"/>
      <c r="AJ26" s="1637"/>
      <c r="AK26" s="1637"/>
      <c r="AL26" s="1637"/>
      <c r="AM26" s="1637"/>
      <c r="AN26" s="1637"/>
      <c r="AO26" s="1637"/>
      <c r="AP26" s="1637"/>
      <c r="AQ26" s="1637"/>
      <c r="AR26" s="1637"/>
      <c r="AS26" s="1637"/>
      <c r="AT26" s="1637"/>
      <c r="AU26" s="1637"/>
      <c r="AV26" s="1637"/>
      <c r="AW26" s="1637"/>
      <c r="AX26" s="1637"/>
      <c r="AY26" s="1637"/>
      <c r="AZ26" s="1637"/>
      <c r="BA26" s="1637"/>
      <c r="BB26" s="1637"/>
      <c r="BC26" s="1637"/>
      <c r="BD26" s="1637"/>
      <c r="BE26" s="1637"/>
      <c r="BF26" s="1637"/>
      <c r="BG26" s="1637"/>
      <c r="BH26" s="1637"/>
      <c r="BI26" s="1637"/>
      <c r="BJ26" s="1637"/>
      <c r="BK26" s="1637"/>
      <c r="BL26" s="1637"/>
      <c r="BM26" s="1637"/>
      <c r="BN26" s="1637"/>
      <c r="BO26" s="1637"/>
      <c r="BP26" s="1637"/>
      <c r="BQ26" s="1637"/>
      <c r="BR26" s="1637"/>
      <c r="BS26" s="1637"/>
      <c r="BT26" s="1637"/>
      <c r="BU26" s="1637"/>
      <c r="BV26" s="1637"/>
      <c r="BW26" s="1637"/>
      <c r="BX26" s="1637"/>
      <c r="BY26" s="1637"/>
      <c r="BZ26" s="1637"/>
      <c r="CA26" s="1637"/>
      <c r="CB26" s="1637"/>
      <c r="CC26" s="1637"/>
      <c r="CD26" s="1637"/>
      <c r="CE26" s="1637"/>
      <c r="CF26" s="1637"/>
      <c r="CG26" s="1637"/>
      <c r="CH26" s="1637"/>
      <c r="CI26" s="1637"/>
      <c r="CJ26" s="1637"/>
      <c r="CK26" s="1637"/>
      <c r="CL26" s="1637"/>
      <c r="CM26" s="1637"/>
      <c r="CN26" s="1637"/>
      <c r="CO26" s="1637"/>
      <c r="CP26" s="1637"/>
      <c r="CQ26" s="1637"/>
      <c r="CR26" s="1637"/>
      <c r="CS26" s="1637"/>
      <c r="CT26" s="1637"/>
      <c r="CU26" s="1637"/>
      <c r="CV26" s="1637"/>
      <c r="CW26" s="1637"/>
      <c r="CX26" s="1637"/>
      <c r="CY26" s="1637"/>
      <c r="CZ26" s="1637"/>
      <c r="DA26" s="1637"/>
      <c r="DB26" s="1637"/>
      <c r="DC26" s="1637"/>
      <c r="DD26" s="1637"/>
      <c r="DE26" s="1637"/>
      <c r="DF26" s="1637"/>
      <c r="DG26" s="1637"/>
      <c r="DH26" s="1637"/>
      <c r="DI26" s="1637"/>
      <c r="DJ26" s="1637"/>
      <c r="DK26" s="1637"/>
      <c r="DL26" s="1637"/>
      <c r="DM26" s="1637"/>
      <c r="DN26" s="1637"/>
      <c r="DO26" s="1637"/>
      <c r="DP26" s="1637"/>
      <c r="DQ26" s="1637"/>
      <c r="DR26" s="1637"/>
      <c r="DS26" s="1637"/>
      <c r="DT26" s="1637"/>
      <c r="DU26" s="1637"/>
      <c r="DV26" s="1637"/>
      <c r="DW26" s="1637"/>
      <c r="DX26" s="1637"/>
      <c r="DY26" s="1637"/>
      <c r="DZ26" s="1637"/>
      <c r="EA26" s="1637"/>
      <c r="EB26" s="1637"/>
      <c r="EC26" s="1637"/>
      <c r="ED26" s="1637"/>
      <c r="EE26" s="1637"/>
      <c r="EF26" s="1637"/>
      <c r="EG26" s="1637"/>
      <c r="EH26" s="1637"/>
      <c r="EI26" s="1637"/>
      <c r="EJ26" s="1637"/>
      <c r="EK26" s="1637"/>
      <c r="EL26" s="1637"/>
      <c r="EM26" s="1637"/>
      <c r="EN26" s="1637"/>
      <c r="EO26" s="1637"/>
      <c r="EP26" s="1637"/>
      <c r="EQ26" s="1637"/>
      <c r="ER26" s="1637"/>
      <c r="ES26" s="1637"/>
      <c r="ET26" s="1637"/>
      <c r="EU26" s="1637"/>
      <c r="EV26" s="1637"/>
      <c r="EW26" s="1637"/>
      <c r="EX26" s="1637"/>
      <c r="EY26" s="1637"/>
      <c r="EZ26" s="1637"/>
      <c r="FA26" s="1637"/>
      <c r="FB26" s="1637"/>
      <c r="FC26" s="1637"/>
      <c r="FD26" s="1637"/>
      <c r="FE26" s="1637"/>
      <c r="FF26" s="1637"/>
      <c r="FG26" s="1637"/>
      <c r="FH26" s="1637"/>
      <c r="FI26" s="1637"/>
      <c r="FJ26" s="1637"/>
      <c r="FK26" s="1637"/>
      <c r="FL26" s="1637"/>
      <c r="FM26" s="1637"/>
      <c r="FN26" s="1637"/>
      <c r="FO26" s="1637"/>
      <c r="FP26" s="1637"/>
      <c r="FQ26" s="1637"/>
      <c r="FR26" s="1637"/>
      <c r="FS26" s="1637"/>
      <c r="FT26" s="1637"/>
      <c r="FU26" s="1637"/>
      <c r="FV26" s="1637"/>
      <c r="FW26" s="1637"/>
      <c r="FX26" s="1637"/>
      <c r="FY26" s="1637"/>
      <c r="FZ26" s="1637"/>
      <c r="GA26" s="1637"/>
      <c r="GB26" s="1637"/>
      <c r="GC26" s="1637"/>
      <c r="GD26" s="1637"/>
      <c r="GE26" s="1637"/>
      <c r="GF26" s="1637"/>
      <c r="GG26" s="1637"/>
      <c r="GH26" s="1637"/>
      <c r="GI26" s="1637"/>
      <c r="GJ26" s="1637"/>
      <c r="GK26" s="1637"/>
      <c r="GL26" s="1637"/>
      <c r="GM26" s="1637"/>
      <c r="GN26" s="1637"/>
      <c r="GO26" s="1637"/>
      <c r="GP26" s="1637"/>
      <c r="GQ26" s="1637"/>
      <c r="GR26" s="1637"/>
      <c r="GS26" s="1637"/>
      <c r="GT26" s="1637"/>
      <c r="GU26" s="1637"/>
      <c r="GV26" s="1637"/>
      <c r="GW26" s="1637"/>
      <c r="GX26" s="1637"/>
      <c r="GY26" s="1637"/>
      <c r="GZ26" s="1637"/>
      <c r="HA26" s="1637"/>
      <c r="HB26" s="1637"/>
      <c r="HC26" s="1637"/>
      <c r="HD26" s="1637"/>
      <c r="HE26" s="1637"/>
      <c r="HF26" s="1637"/>
      <c r="HG26" s="1637"/>
      <c r="HH26" s="1637"/>
      <c r="HI26" s="1637"/>
      <c r="HJ26" s="1637"/>
      <c r="HK26" s="1637"/>
      <c r="HL26" s="1637"/>
      <c r="HM26" s="1637"/>
      <c r="HN26" s="1637"/>
      <c r="HO26" s="1637"/>
      <c r="HP26" s="1637"/>
      <c r="HQ26" s="1637"/>
      <c r="HR26" s="1637"/>
      <c r="HS26" s="1637"/>
      <c r="HT26" s="1637"/>
      <c r="HU26" s="1637"/>
      <c r="HV26" s="1637"/>
      <c r="HW26" s="1637"/>
      <c r="HX26" s="1637"/>
      <c r="HY26" s="1637"/>
      <c r="HZ26" s="1637"/>
      <c r="IA26" s="1637"/>
      <c r="IB26" s="1637"/>
      <c r="IC26" s="1637"/>
      <c r="ID26" s="1637"/>
      <c r="IE26" s="1637"/>
      <c r="IF26" s="1637"/>
      <c r="IG26" s="1637"/>
      <c r="IH26" s="1637"/>
      <c r="II26" s="1637"/>
      <c r="IJ26" s="1637"/>
      <c r="IK26" s="1637"/>
      <c r="IL26" s="1637"/>
      <c r="IM26" s="1637"/>
      <c r="IN26" s="1637"/>
      <c r="IO26" s="1637"/>
      <c r="IP26" s="1637"/>
      <c r="IQ26" s="1637"/>
      <c r="IR26" s="1637"/>
      <c r="IS26" s="1637"/>
      <c r="IT26" s="1637"/>
      <c r="IU26" s="1637"/>
      <c r="IV26" s="1637"/>
      <c r="IW26" s="1637"/>
      <c r="IX26" s="1637"/>
      <c r="IY26" s="1637"/>
      <c r="IZ26" s="1637"/>
      <c r="JA26" s="1637"/>
      <c r="JB26" s="1637"/>
      <c r="JC26" s="1637"/>
      <c r="JD26" s="1637"/>
      <c r="JE26" s="1637"/>
      <c r="JF26" s="1637"/>
      <c r="JG26" s="1637"/>
      <c r="JH26" s="1637"/>
      <c r="JI26" s="1637"/>
      <c r="JJ26" s="1637"/>
      <c r="JK26" s="1637"/>
      <c r="JL26" s="1637"/>
      <c r="JM26" s="1637"/>
      <c r="JN26" s="1637"/>
      <c r="JO26" s="1637"/>
      <c r="JP26" s="1637"/>
      <c r="JQ26" s="1637"/>
      <c r="JR26" s="1637"/>
      <c r="JS26" s="1637"/>
      <c r="JT26" s="1637"/>
      <c r="JU26" s="1637"/>
      <c r="JV26" s="1637"/>
      <c r="JW26" s="1637"/>
      <c r="JX26" s="1637"/>
      <c r="JY26" s="1637"/>
      <c r="JZ26" s="1637"/>
      <c r="KA26" s="1637"/>
      <c r="KB26" s="1637"/>
      <c r="KC26" s="1637"/>
      <c r="KD26" s="1637"/>
      <c r="KE26" s="1637"/>
      <c r="KF26" s="1637"/>
      <c r="KG26" s="1637"/>
      <c r="KH26" s="1637"/>
      <c r="KI26" s="1637"/>
      <c r="KJ26" s="1637"/>
      <c r="KK26" s="1637"/>
      <c r="KL26" s="1637"/>
      <c r="KM26" s="1637"/>
      <c r="KN26" s="1637"/>
      <c r="KO26" s="1637"/>
      <c r="KP26" s="1637"/>
      <c r="KQ26" s="1637"/>
      <c r="KR26" s="1637"/>
      <c r="KS26" s="1637"/>
      <c r="KT26" s="1637"/>
      <c r="KU26" s="1637"/>
      <c r="KV26" s="1637"/>
      <c r="KW26" s="1637"/>
      <c r="KX26" s="1637"/>
      <c r="KY26" s="1637"/>
      <c r="KZ26" s="1637"/>
      <c r="LA26" s="1637"/>
      <c r="LB26" s="1637"/>
      <c r="LC26" s="1637"/>
      <c r="LD26" s="1637"/>
      <c r="LE26" s="1637"/>
      <c r="LF26" s="1637"/>
      <c r="LG26" s="1637"/>
      <c r="LH26" s="1637"/>
      <c r="LI26" s="1637"/>
      <c r="LJ26" s="1637"/>
      <c r="LK26" s="1637"/>
      <c r="LL26" s="1637"/>
      <c r="LM26" s="1637"/>
      <c r="LN26" s="1637"/>
      <c r="LO26" s="1637"/>
      <c r="LP26" s="1637"/>
      <c r="LQ26" s="1637"/>
      <c r="LR26" s="1637"/>
      <c r="LS26" s="1637"/>
      <c r="LT26" s="1637"/>
      <c r="LU26" s="1637"/>
      <c r="LV26" s="1637"/>
      <c r="LW26" s="1637"/>
      <c r="LX26" s="1637"/>
      <c r="LY26" s="1637"/>
      <c r="LZ26" s="1637"/>
      <c r="MA26" s="1637"/>
      <c r="MB26" s="1637"/>
      <c r="MC26" s="1637"/>
      <c r="MD26" s="1637"/>
      <c r="ME26" s="1637"/>
      <c r="MF26" s="1637"/>
      <c r="MG26" s="1637"/>
      <c r="MH26" s="1637"/>
      <c r="MI26" s="1637"/>
      <c r="MJ26" s="1637"/>
      <c r="MK26" s="1637"/>
      <c r="ML26" s="1637"/>
      <c r="MM26" s="1637"/>
      <c r="MN26" s="1637"/>
      <c r="MO26" s="1637"/>
      <c r="MP26" s="1637"/>
      <c r="MQ26" s="1637"/>
      <c r="MR26" s="1637"/>
      <c r="MS26" s="1637"/>
      <c r="MT26" s="1637"/>
      <c r="MU26" s="1637"/>
      <c r="MV26" s="1637"/>
      <c r="MW26" s="1637"/>
      <c r="MX26" s="1637"/>
      <c r="MY26" s="1637"/>
      <c r="MZ26" s="1637"/>
      <c r="NA26" s="1637"/>
      <c r="NB26" s="1637"/>
      <c r="NC26" s="1637"/>
      <c r="ND26" s="1637"/>
      <c r="NE26" s="1637"/>
      <c r="NF26" s="1637"/>
      <c r="NG26" s="1637"/>
      <c r="NH26" s="1637"/>
      <c r="NI26" s="1637"/>
      <c r="NJ26" s="1637"/>
      <c r="NK26" s="1637"/>
      <c r="NL26" s="1637"/>
      <c r="NM26" s="1637"/>
      <c r="NN26" s="1637"/>
      <c r="NO26" s="1637"/>
      <c r="NP26" s="1637"/>
      <c r="NQ26" s="1637"/>
      <c r="NR26" s="1637"/>
      <c r="NS26" s="1637"/>
      <c r="NT26" s="1637"/>
      <c r="NU26" s="1637"/>
      <c r="NV26" s="1637"/>
      <c r="NW26" s="1637"/>
      <c r="NX26" s="1637"/>
      <c r="NY26" s="1637"/>
      <c r="NZ26" s="1637"/>
      <c r="OA26" s="1637"/>
      <c r="OB26" s="1637"/>
      <c r="OC26" s="1637"/>
      <c r="OD26" s="1637"/>
      <c r="OE26" s="1637"/>
      <c r="OF26" s="1637"/>
      <c r="OG26" s="1637"/>
      <c r="OH26" s="1637"/>
      <c r="OI26" s="1637"/>
      <c r="OJ26" s="1637"/>
      <c r="OK26" s="1637"/>
      <c r="OL26" s="1637"/>
      <c r="OM26" s="1637"/>
      <c r="ON26" s="1637"/>
      <c r="OO26" s="1637"/>
      <c r="OP26" s="1637"/>
      <c r="OQ26" s="1637"/>
      <c r="OR26" s="1637"/>
      <c r="OS26" s="1637"/>
      <c r="OT26" s="1637"/>
      <c r="OU26" s="1637"/>
      <c r="OV26" s="1637"/>
      <c r="OW26" s="1637"/>
      <c r="OX26" s="1637"/>
      <c r="OY26" s="1637"/>
      <c r="OZ26" s="1637"/>
      <c r="PA26" s="1637"/>
      <c r="PB26" s="1637"/>
      <c r="PC26" s="1637"/>
      <c r="PD26" s="1637"/>
      <c r="PE26" s="1637"/>
      <c r="PF26" s="1637"/>
      <c r="PG26" s="1637"/>
      <c r="PH26" s="1637"/>
      <c r="PI26" s="1637"/>
      <c r="PJ26" s="1637"/>
      <c r="PK26" s="1637"/>
      <c r="PL26" s="1637"/>
      <c r="PM26" s="1637"/>
      <c r="PN26" s="1637"/>
      <c r="PO26" s="1637"/>
      <c r="PP26" s="1637"/>
      <c r="PQ26" s="1637"/>
      <c r="PR26" s="1637"/>
      <c r="PS26" s="1637"/>
      <c r="PT26" s="1637"/>
      <c r="PU26" s="1637"/>
      <c r="PV26" s="1637"/>
      <c r="PW26" s="1637"/>
      <c r="PX26" s="1637"/>
      <c r="PY26" s="1637"/>
      <c r="PZ26" s="1637"/>
      <c r="QA26" s="1637"/>
      <c r="QB26" s="1637"/>
      <c r="QC26" s="1637"/>
      <c r="QD26" s="1637"/>
      <c r="QE26" s="1637"/>
      <c r="QF26" s="1637"/>
      <c r="QG26" s="1637"/>
      <c r="QH26" s="1637"/>
      <c r="QI26" s="1637"/>
      <c r="QJ26" s="1637"/>
      <c r="QK26" s="1637"/>
      <c r="QL26" s="1637"/>
      <c r="QM26" s="1637"/>
      <c r="QN26" s="1637"/>
      <c r="QO26" s="1637"/>
      <c r="QP26" s="1637"/>
      <c r="QQ26" s="1637"/>
      <c r="QR26" s="1637"/>
      <c r="QS26" s="1637"/>
      <c r="QT26" s="1637"/>
      <c r="QU26" s="1637"/>
      <c r="QV26" s="1637"/>
      <c r="QW26" s="1637"/>
      <c r="QX26" s="1637"/>
      <c r="QY26" s="1637"/>
      <c r="QZ26" s="1637"/>
      <c r="RA26" s="1637"/>
      <c r="RB26" s="1637"/>
      <c r="RC26" s="1637"/>
      <c r="RD26" s="1637"/>
      <c r="RE26" s="1637"/>
      <c r="RF26" s="1637"/>
      <c r="RG26" s="1637"/>
      <c r="RH26" s="1637"/>
      <c r="RI26" s="1637"/>
      <c r="RJ26" s="1637"/>
      <c r="RK26" s="1637"/>
      <c r="RL26" s="1637"/>
      <c r="RM26" s="1637"/>
      <c r="RN26" s="1637"/>
      <c r="RO26" s="1637"/>
      <c r="RP26" s="1637"/>
      <c r="RQ26" s="1637"/>
      <c r="RR26" s="1637"/>
      <c r="RS26" s="1637"/>
      <c r="RT26" s="1637"/>
      <c r="RU26" s="1637"/>
      <c r="RV26" s="1637"/>
      <c r="RW26" s="1637"/>
      <c r="RX26" s="1637"/>
      <c r="RY26" s="1637"/>
      <c r="RZ26" s="1637"/>
      <c r="SA26" s="1637"/>
      <c r="SB26" s="1637"/>
      <c r="SC26" s="1637"/>
      <c r="SD26" s="1637"/>
      <c r="SE26" s="1637"/>
      <c r="SF26" s="1637"/>
      <c r="SG26" s="1637"/>
      <c r="SH26" s="1637"/>
      <c r="SI26" s="1637"/>
      <c r="SJ26" s="1637"/>
      <c r="SK26" s="1637"/>
      <c r="SL26" s="1637"/>
      <c r="SM26" s="1637"/>
      <c r="SN26" s="1637"/>
      <c r="SO26" s="1637"/>
      <c r="SP26" s="1637"/>
      <c r="SQ26" s="1637"/>
      <c r="SR26" s="1637"/>
      <c r="SS26" s="1637"/>
      <c r="ST26" s="1637"/>
      <c r="SU26" s="1637"/>
      <c r="SV26" s="1637"/>
      <c r="SW26" s="1637"/>
      <c r="SX26" s="1637"/>
      <c r="SY26" s="1637"/>
      <c r="SZ26" s="1637"/>
      <c r="TA26" s="1637"/>
      <c r="TB26" s="1637"/>
      <c r="TC26" s="1637"/>
      <c r="TD26" s="1637"/>
      <c r="TE26" s="1637"/>
      <c r="TF26" s="1637"/>
      <c r="TG26" s="1637"/>
      <c r="TH26" s="1637"/>
      <c r="TI26" s="1637"/>
      <c r="TJ26" s="1637"/>
      <c r="TK26" s="1637"/>
      <c r="TL26" s="1637"/>
      <c r="TM26" s="1637"/>
      <c r="TN26" s="1637"/>
      <c r="TO26" s="1637"/>
      <c r="TP26" s="1637"/>
      <c r="TQ26" s="1637"/>
      <c r="TR26" s="1637"/>
      <c r="TS26" s="1637"/>
      <c r="TT26" s="1637"/>
      <c r="TU26" s="1637"/>
      <c r="TV26" s="1637"/>
      <c r="TW26" s="1637"/>
      <c r="TX26" s="1637"/>
      <c r="TY26" s="1637"/>
      <c r="TZ26" s="1637"/>
      <c r="UA26" s="1637"/>
      <c r="UB26" s="1637"/>
      <c r="UC26" s="1637"/>
      <c r="UD26" s="1637"/>
      <c r="UE26" s="1637"/>
      <c r="UF26" s="1637"/>
      <c r="UG26" s="1637"/>
      <c r="UH26" s="1637"/>
      <c r="UI26" s="1637"/>
      <c r="UJ26" s="1637"/>
      <c r="UK26" s="1637"/>
      <c r="UL26" s="1637"/>
      <c r="UM26" s="1637"/>
      <c r="UN26" s="1637"/>
      <c r="UO26" s="1637"/>
      <c r="UP26" s="1637"/>
      <c r="UQ26" s="1637"/>
      <c r="UR26" s="1637"/>
      <c r="US26" s="1637"/>
      <c r="UT26" s="1637"/>
      <c r="UU26" s="1637"/>
      <c r="UV26" s="1637"/>
      <c r="UW26" s="1637"/>
      <c r="UX26" s="1637"/>
      <c r="UY26" s="1637"/>
      <c r="UZ26" s="1637"/>
      <c r="VA26" s="1637"/>
      <c r="VB26" s="1637"/>
      <c r="VC26" s="1637"/>
      <c r="VD26" s="1637"/>
      <c r="VE26" s="1637"/>
      <c r="VF26" s="1637"/>
      <c r="VG26" s="1637"/>
      <c r="VH26" s="1637"/>
      <c r="VI26" s="1637"/>
      <c r="VJ26" s="1637"/>
      <c r="VK26" s="1637"/>
      <c r="VL26" s="1637"/>
      <c r="VM26" s="1637"/>
      <c r="VN26" s="1637"/>
      <c r="VO26" s="1637"/>
      <c r="VP26" s="1637"/>
      <c r="VQ26" s="1637"/>
      <c r="VR26" s="1637"/>
      <c r="VS26" s="1637"/>
      <c r="VT26" s="1637"/>
      <c r="VU26" s="1637"/>
      <c r="VV26" s="1637"/>
      <c r="VW26" s="1637"/>
      <c r="VX26" s="1637"/>
      <c r="VY26" s="1637"/>
      <c r="VZ26" s="1637"/>
      <c r="WA26" s="1637"/>
      <c r="WB26" s="1637"/>
      <c r="WC26" s="1637"/>
      <c r="WD26" s="1637"/>
      <c r="WE26" s="1637"/>
      <c r="WF26" s="1637"/>
      <c r="WG26" s="1637"/>
      <c r="WH26" s="1637"/>
      <c r="WI26" s="1637"/>
      <c r="WJ26" s="1637"/>
      <c r="WK26" s="1637"/>
      <c r="WL26" s="1637"/>
      <c r="WM26" s="1637"/>
      <c r="WN26" s="1637"/>
      <c r="WO26" s="1637"/>
      <c r="WP26" s="1637"/>
      <c r="WQ26" s="1637"/>
      <c r="WR26" s="1637"/>
      <c r="WS26" s="1637"/>
      <c r="WT26" s="1637"/>
      <c r="WU26" s="1637"/>
      <c r="WV26" s="1637"/>
      <c r="WW26" s="1637"/>
      <c r="WX26" s="1637"/>
      <c r="WY26" s="1637"/>
      <c r="WZ26" s="1637"/>
      <c r="XA26" s="1637"/>
      <c r="XB26" s="1637"/>
      <c r="XC26" s="1637"/>
      <c r="XD26" s="1637"/>
      <c r="XE26" s="1637"/>
      <c r="XF26" s="1637"/>
      <c r="XG26" s="1637"/>
      <c r="XH26" s="1637"/>
      <c r="XI26" s="1637"/>
      <c r="XJ26" s="1637"/>
      <c r="XK26" s="1637"/>
      <c r="XL26" s="1637"/>
      <c r="XM26" s="1637"/>
      <c r="XN26" s="1637"/>
      <c r="XO26" s="1637"/>
      <c r="XP26" s="1637"/>
      <c r="XQ26" s="1637"/>
      <c r="XR26" s="1637"/>
      <c r="XS26" s="1637"/>
      <c r="XT26" s="1637"/>
      <c r="XU26" s="1637"/>
      <c r="XV26" s="1637"/>
      <c r="XW26" s="1637"/>
      <c r="XX26" s="1637"/>
      <c r="XY26" s="1637"/>
      <c r="XZ26" s="1637"/>
      <c r="YA26" s="1637"/>
      <c r="YB26" s="1637"/>
      <c r="YC26" s="1637"/>
      <c r="YD26" s="1637"/>
      <c r="YE26" s="1637"/>
      <c r="YF26" s="1637"/>
      <c r="YG26" s="1637"/>
      <c r="YH26" s="1637"/>
      <c r="YI26" s="1637"/>
      <c r="YJ26" s="1637"/>
      <c r="YK26" s="1637"/>
      <c r="YL26" s="1637"/>
      <c r="YM26" s="1637"/>
      <c r="YN26" s="1637"/>
      <c r="YO26" s="1637"/>
      <c r="YP26" s="1637"/>
      <c r="YQ26" s="1637"/>
      <c r="YR26" s="1637"/>
      <c r="YS26" s="1637"/>
      <c r="YT26" s="1637"/>
      <c r="YU26" s="1637"/>
      <c r="YV26" s="1637"/>
      <c r="YW26" s="1637"/>
      <c r="YX26" s="1637"/>
      <c r="YY26" s="1637"/>
      <c r="YZ26" s="1637"/>
      <c r="ZA26" s="1637"/>
      <c r="ZB26" s="1637"/>
      <c r="ZC26" s="1637"/>
      <c r="ZD26" s="1637"/>
      <c r="ZE26" s="1637"/>
      <c r="ZF26" s="1637"/>
      <c r="ZG26" s="1637"/>
      <c r="ZH26" s="1637"/>
      <c r="ZI26" s="1637"/>
      <c r="ZJ26" s="1637"/>
      <c r="ZK26" s="1637"/>
      <c r="ZL26" s="1637"/>
      <c r="ZM26" s="1637"/>
      <c r="ZN26" s="1637"/>
      <c r="ZO26" s="1637"/>
      <c r="ZP26" s="1637"/>
      <c r="ZQ26" s="1637"/>
      <c r="ZR26" s="1637"/>
      <c r="ZS26" s="1637"/>
      <c r="ZT26" s="1637"/>
      <c r="ZU26" s="1637"/>
      <c r="ZV26" s="1637"/>
      <c r="ZW26" s="1637"/>
      <c r="ZX26" s="1637"/>
      <c r="ZY26" s="1637"/>
      <c r="ZZ26" s="1637"/>
      <c r="AAA26" s="1637"/>
      <c r="AAB26" s="1637"/>
      <c r="AAC26" s="1637"/>
      <c r="AAD26" s="1637"/>
      <c r="AAE26" s="1637"/>
      <c r="AAF26" s="1637"/>
      <c r="AAG26" s="1637"/>
      <c r="AAH26" s="1637"/>
      <c r="AAI26" s="1637"/>
      <c r="AAJ26" s="1637"/>
      <c r="AAK26" s="1637"/>
      <c r="AAL26" s="1637"/>
      <c r="AAM26" s="1637"/>
      <c r="AAN26" s="1637"/>
      <c r="AAO26" s="1637"/>
      <c r="AAP26" s="1637"/>
      <c r="AAQ26" s="1637"/>
      <c r="AAR26" s="1637"/>
      <c r="AAS26" s="1637"/>
      <c r="AAT26" s="1637"/>
      <c r="AAU26" s="1637"/>
      <c r="AAV26" s="1637"/>
      <c r="AAW26" s="1637"/>
      <c r="AAX26" s="1637"/>
      <c r="AAY26" s="1637"/>
      <c r="AAZ26" s="1637"/>
      <c r="ABA26" s="1637"/>
      <c r="ABB26" s="1637"/>
      <c r="ABC26" s="1637"/>
      <c r="ABD26" s="1637"/>
      <c r="ABE26" s="1637"/>
      <c r="ABF26" s="1637"/>
      <c r="ABG26" s="1637"/>
      <c r="ABH26" s="1637"/>
      <c r="ABI26" s="1637"/>
      <c r="ABJ26" s="1637"/>
      <c r="ABK26" s="1637"/>
      <c r="ABL26" s="1637"/>
      <c r="ABM26" s="1637"/>
      <c r="ABN26" s="1637"/>
      <c r="ABO26" s="1637"/>
      <c r="ABP26" s="1637"/>
      <c r="ABQ26" s="1637"/>
      <c r="ABR26" s="1637"/>
      <c r="ABS26" s="1637"/>
      <c r="ABT26" s="1637"/>
      <c r="ABU26" s="1637"/>
      <c r="ABV26" s="1637"/>
      <c r="ABW26" s="1637"/>
      <c r="ABX26" s="1637"/>
      <c r="ABY26" s="1637"/>
      <c r="ABZ26" s="1637"/>
      <c r="ACA26" s="1637"/>
      <c r="ACB26" s="1637"/>
      <c r="ACC26" s="1637"/>
      <c r="ACD26" s="1637"/>
      <c r="ACE26" s="1637"/>
      <c r="ACF26" s="1637"/>
      <c r="ACG26" s="1637"/>
      <c r="ACH26" s="1637"/>
      <c r="ACI26" s="1637"/>
      <c r="ACJ26" s="1637"/>
      <c r="ACK26" s="1637"/>
      <c r="ACL26" s="1637"/>
      <c r="ACM26" s="1637"/>
      <c r="ACN26" s="1637"/>
      <c r="ACO26" s="1637"/>
      <c r="ACP26" s="1637"/>
      <c r="ACQ26" s="1637"/>
      <c r="ACR26" s="1637"/>
      <c r="ACS26" s="1637"/>
      <c r="ACT26" s="1637"/>
      <c r="ACU26" s="1637"/>
      <c r="ACV26" s="1637"/>
      <c r="ACW26" s="1637"/>
      <c r="ACX26" s="1637"/>
      <c r="ACY26" s="1637"/>
      <c r="ACZ26" s="1637"/>
      <c r="ADA26" s="1637"/>
      <c r="ADB26" s="1637"/>
      <c r="ADC26" s="1637"/>
      <c r="ADD26" s="1637"/>
      <c r="ADE26" s="1637"/>
      <c r="ADF26" s="1637"/>
      <c r="ADG26" s="1637"/>
      <c r="ADH26" s="1637"/>
      <c r="ADI26" s="1637"/>
      <c r="ADJ26" s="1637"/>
      <c r="ADK26" s="1637"/>
      <c r="ADL26" s="1637"/>
      <c r="ADM26" s="1637"/>
      <c r="ADN26" s="1637"/>
      <c r="ADO26" s="1637"/>
      <c r="ADP26" s="1637"/>
      <c r="ADQ26" s="1637"/>
      <c r="ADR26" s="1637"/>
      <c r="ADS26" s="1637"/>
      <c r="ADT26" s="1637"/>
      <c r="ADU26" s="1637"/>
      <c r="ADV26" s="1637"/>
      <c r="ADW26" s="1637"/>
      <c r="ADX26" s="1637"/>
      <c r="ADY26" s="1637"/>
      <c r="ADZ26" s="1637"/>
      <c r="AEA26" s="1637"/>
      <c r="AEB26" s="1637"/>
      <c r="AEC26" s="1637"/>
      <c r="AED26" s="1637"/>
      <c r="AEE26" s="1637"/>
      <c r="AEF26" s="1637"/>
      <c r="AEG26" s="1637"/>
      <c r="AEH26" s="1637"/>
      <c r="AEI26" s="1637"/>
      <c r="AEJ26" s="1637"/>
      <c r="AEK26" s="1637"/>
      <c r="AEL26" s="1637"/>
      <c r="AEM26" s="1637"/>
      <c r="AEN26" s="1637"/>
      <c r="AEO26" s="1637"/>
      <c r="AEP26" s="1637"/>
      <c r="AEQ26" s="1637"/>
      <c r="AER26" s="1637"/>
      <c r="AES26" s="1637"/>
      <c r="AET26" s="1637"/>
      <c r="AEU26" s="1637"/>
      <c r="AEV26" s="1637"/>
      <c r="AEW26" s="1637"/>
      <c r="AEX26" s="1637"/>
      <c r="AEY26" s="1637"/>
      <c r="AEZ26" s="1637"/>
      <c r="AFA26" s="1637"/>
      <c r="AFB26" s="1637"/>
      <c r="AFC26" s="1637"/>
      <c r="AFD26" s="1637"/>
      <c r="AFE26" s="1637"/>
      <c r="AFF26" s="1637"/>
      <c r="AFG26" s="1637"/>
      <c r="AFH26" s="1637"/>
      <c r="AFI26" s="1637"/>
      <c r="AFJ26" s="1637"/>
      <c r="AFK26" s="1637"/>
      <c r="AFL26" s="1637"/>
      <c r="AFM26" s="1637"/>
      <c r="AFN26" s="1637"/>
      <c r="AFO26" s="1637"/>
      <c r="AFP26" s="1637"/>
      <c r="AFQ26" s="1637"/>
      <c r="AFR26" s="1637"/>
      <c r="AFS26" s="1637"/>
      <c r="AFT26" s="1637"/>
      <c r="AFU26" s="1637"/>
      <c r="AFV26" s="1637"/>
      <c r="AFW26" s="1637"/>
      <c r="AFX26" s="1637"/>
      <c r="AFY26" s="1637"/>
      <c r="AFZ26" s="1637"/>
      <c r="AGA26" s="1637"/>
      <c r="AGB26" s="1637"/>
      <c r="AGC26" s="1637"/>
      <c r="AGD26" s="1637"/>
      <c r="AGE26" s="1637"/>
      <c r="AGF26" s="1637"/>
      <c r="AGG26" s="1637"/>
      <c r="AGH26" s="1637"/>
      <c r="AGI26" s="1637"/>
      <c r="AGJ26" s="1637"/>
      <c r="AGK26" s="1637"/>
      <c r="AGL26" s="1637"/>
      <c r="AGM26" s="1637"/>
      <c r="AGN26" s="1637"/>
      <c r="AGO26" s="1637"/>
      <c r="AGP26" s="1637"/>
      <c r="AGQ26" s="1637"/>
      <c r="AGR26" s="1637"/>
      <c r="AGS26" s="1637"/>
      <c r="AGT26" s="1637"/>
      <c r="AGU26" s="1637"/>
      <c r="AGV26" s="1637"/>
      <c r="AGW26" s="1637"/>
      <c r="AGX26" s="1637"/>
      <c r="AGY26" s="1637"/>
      <c r="AGZ26" s="1637"/>
      <c r="AHA26" s="1637"/>
      <c r="AHB26" s="1637"/>
      <c r="AHC26" s="1637"/>
      <c r="AHD26" s="1637"/>
      <c r="AHE26" s="1637"/>
      <c r="AHF26" s="1637"/>
      <c r="AHG26" s="1637"/>
      <c r="AHH26" s="1637"/>
      <c r="AHI26" s="1637"/>
      <c r="AHJ26" s="1637"/>
      <c r="AHK26" s="1637"/>
      <c r="AHL26" s="1637"/>
      <c r="AHM26" s="1637"/>
      <c r="AHN26" s="1637"/>
      <c r="AHO26" s="1637"/>
      <c r="AHP26" s="1637"/>
      <c r="AHQ26" s="1637"/>
      <c r="AHR26" s="1637"/>
      <c r="AHS26" s="1637"/>
      <c r="AHT26" s="1637"/>
      <c r="AHU26" s="1637"/>
      <c r="AHV26" s="1637"/>
      <c r="AHW26" s="1637"/>
      <c r="AHX26" s="1637"/>
      <c r="AHY26" s="1637"/>
      <c r="AHZ26" s="1637"/>
      <c r="AIA26" s="1637"/>
      <c r="AIB26" s="1637"/>
      <c r="AIC26" s="1637"/>
      <c r="AID26" s="1637"/>
      <c r="AIE26" s="1637"/>
      <c r="AIF26" s="1637"/>
      <c r="AIG26" s="1637"/>
      <c r="AIH26" s="1637"/>
      <c r="AII26" s="1637"/>
      <c r="AIJ26" s="1637"/>
      <c r="AIK26" s="1637"/>
      <c r="AIL26" s="1637"/>
      <c r="AIM26" s="1637"/>
      <c r="AIN26" s="1637"/>
      <c r="AIO26" s="1637"/>
      <c r="AIP26" s="1637"/>
      <c r="AIQ26" s="1637"/>
      <c r="AIR26" s="1637"/>
      <c r="AIS26" s="1637"/>
      <c r="AIT26" s="1637"/>
      <c r="AIU26" s="1637"/>
      <c r="AIV26" s="1637"/>
      <c r="AIW26" s="1637"/>
      <c r="AIX26" s="1637"/>
      <c r="AIY26" s="1637"/>
      <c r="AIZ26" s="1637"/>
      <c r="AJA26" s="1637"/>
      <c r="AJB26" s="1637"/>
      <c r="AJC26" s="1637"/>
      <c r="AJD26" s="1637"/>
      <c r="AJE26" s="1637"/>
      <c r="AJF26" s="1637"/>
      <c r="AJG26" s="1637"/>
      <c r="AJH26" s="1637"/>
      <c r="AJI26" s="1637"/>
      <c r="AJJ26" s="1637"/>
      <c r="AJK26" s="1637"/>
      <c r="AJL26" s="1637"/>
      <c r="AJM26" s="1637"/>
      <c r="AJN26" s="1637"/>
      <c r="AJO26" s="1637"/>
      <c r="AJP26" s="1637"/>
      <c r="AJQ26" s="1637"/>
      <c r="AJR26" s="1637"/>
      <c r="AJS26" s="1637"/>
      <c r="AJT26" s="1637"/>
      <c r="AJU26" s="1637"/>
      <c r="AJV26" s="1637"/>
      <c r="AJW26" s="1637"/>
      <c r="AJX26" s="1637"/>
      <c r="AJY26" s="1637"/>
      <c r="AJZ26" s="1637"/>
      <c r="AKA26" s="1637"/>
      <c r="AKB26" s="1637"/>
      <c r="AKC26" s="1637"/>
      <c r="AKD26" s="1637"/>
      <c r="AKE26" s="1637"/>
      <c r="AKF26" s="1637"/>
      <c r="AKG26" s="1637"/>
      <c r="AKH26" s="1637"/>
      <c r="AKI26" s="1637"/>
      <c r="AKJ26" s="1637"/>
      <c r="AKK26" s="1637"/>
      <c r="AKL26" s="1637"/>
      <c r="AKM26" s="1637"/>
      <c r="AKN26" s="1637"/>
      <c r="AKO26" s="1637"/>
      <c r="AKP26" s="1637"/>
      <c r="AKQ26" s="1637"/>
      <c r="AKR26" s="1637"/>
      <c r="AKS26" s="1637"/>
      <c r="AKT26" s="1637"/>
      <c r="AKU26" s="1637"/>
      <c r="AKV26" s="1637"/>
      <c r="AKW26" s="1637"/>
      <c r="AKX26" s="1637"/>
      <c r="AKY26" s="1637"/>
      <c r="AKZ26" s="1637"/>
      <c r="ALA26" s="1637"/>
      <c r="ALB26" s="1637"/>
      <c r="ALC26" s="1637"/>
      <c r="ALD26" s="1637"/>
      <c r="ALE26" s="1637"/>
      <c r="ALF26" s="1637"/>
      <c r="ALG26" s="1637"/>
      <c r="ALH26" s="1637"/>
      <c r="ALI26" s="1637"/>
      <c r="ALJ26" s="1637"/>
      <c r="ALK26" s="1637"/>
      <c r="ALL26" s="1637"/>
      <c r="ALM26" s="1637"/>
      <c r="ALN26" s="1637"/>
      <c r="ALO26" s="1637"/>
      <c r="ALP26" s="1637"/>
      <c r="ALQ26" s="1637"/>
      <c r="ALR26" s="1637"/>
      <c r="ALS26" s="1637"/>
      <c r="ALT26" s="1637"/>
      <c r="ALU26" s="1637"/>
      <c r="ALV26" s="1637"/>
      <c r="ALW26" s="1637"/>
      <c r="ALX26" s="1637"/>
      <c r="ALY26" s="1637"/>
      <c r="ALZ26" s="1637"/>
      <c r="AMA26" s="1637"/>
      <c r="AMB26" s="1637"/>
      <c r="AMC26" s="1637"/>
      <c r="AMD26" s="1637"/>
      <c r="AME26" s="1637"/>
      <c r="AMF26" s="1637"/>
      <c r="AMG26" s="1637"/>
      <c r="AMH26" s="1637"/>
      <c r="AMI26" s="1637"/>
      <c r="AMJ26" s="1637"/>
      <c r="AMK26" s="1637"/>
      <c r="AML26" s="1637"/>
      <c r="AMM26" s="1637"/>
      <c r="AMN26" s="1637"/>
      <c r="AMO26" s="1637"/>
      <c r="AMP26" s="1637"/>
      <c r="AMQ26" s="1637"/>
      <c r="AMR26" s="1637"/>
      <c r="AMS26" s="1637"/>
      <c r="AMT26" s="1637"/>
      <c r="AMU26" s="1637"/>
      <c r="AMV26" s="1637"/>
      <c r="AMW26" s="1637"/>
      <c r="AMX26" s="1637"/>
      <c r="AMY26" s="1637"/>
      <c r="AMZ26" s="1637"/>
      <c r="ANA26" s="1637"/>
      <c r="ANB26" s="1637"/>
      <c r="ANC26" s="1637"/>
      <c r="AND26" s="1637"/>
      <c r="ANE26" s="1637"/>
      <c r="ANF26" s="1637"/>
      <c r="ANG26" s="1637"/>
      <c r="ANH26" s="1637"/>
      <c r="ANI26" s="1637"/>
      <c r="ANJ26" s="1637"/>
      <c r="ANK26" s="1637"/>
      <c r="ANL26" s="1637"/>
      <c r="ANM26" s="1637"/>
      <c r="ANN26" s="1637"/>
      <c r="ANO26" s="1637"/>
      <c r="ANP26" s="1637"/>
      <c r="ANQ26" s="1637"/>
      <c r="ANR26" s="1637"/>
      <c r="ANS26" s="1637"/>
      <c r="ANT26" s="1637"/>
      <c r="ANU26" s="1637"/>
      <c r="ANV26" s="1637"/>
      <c r="ANW26" s="1637"/>
      <c r="ANX26" s="1637"/>
      <c r="ANY26" s="1637"/>
      <c r="ANZ26" s="1637"/>
      <c r="AOA26" s="1637"/>
      <c r="AOB26" s="1637"/>
      <c r="AOC26" s="1637"/>
      <c r="AOD26" s="1637"/>
      <c r="AOE26" s="1637"/>
      <c r="AOF26" s="1637"/>
      <c r="AOG26" s="1637"/>
      <c r="AOH26" s="1637"/>
      <c r="AOI26" s="1637"/>
      <c r="AOJ26" s="1637"/>
      <c r="AOK26" s="1637"/>
      <c r="AOL26" s="1637"/>
      <c r="AOM26" s="1637"/>
      <c r="AON26" s="1637"/>
      <c r="AOO26" s="1637"/>
      <c r="AOP26" s="1637"/>
      <c r="AOQ26" s="1637"/>
      <c r="AOR26" s="1637"/>
      <c r="AOS26" s="1637"/>
      <c r="AOT26" s="1637"/>
      <c r="AOU26" s="1637"/>
      <c r="AOV26" s="1637"/>
      <c r="AOW26" s="1637"/>
      <c r="AOX26" s="1637"/>
      <c r="AOY26" s="1637"/>
      <c r="AOZ26" s="1637"/>
      <c r="APA26" s="1637"/>
      <c r="APB26" s="1637"/>
      <c r="APC26" s="1637"/>
      <c r="APD26" s="1637"/>
      <c r="APE26" s="1637"/>
      <c r="APF26" s="1637"/>
      <c r="APG26" s="1637"/>
      <c r="APH26" s="1637"/>
      <c r="API26" s="1637"/>
      <c r="APJ26" s="1637"/>
      <c r="APK26" s="1637"/>
      <c r="APL26" s="1637"/>
      <c r="APM26" s="1637"/>
      <c r="APN26" s="1637"/>
      <c r="APO26" s="1637"/>
      <c r="APP26" s="1637"/>
      <c r="APQ26" s="1637"/>
      <c r="APR26" s="1637"/>
      <c r="APS26" s="1637"/>
      <c r="APT26" s="1637"/>
      <c r="APU26" s="1637"/>
      <c r="APV26" s="1637"/>
      <c r="APW26" s="1637"/>
      <c r="APX26" s="1637"/>
      <c r="APY26" s="1637"/>
      <c r="APZ26" s="1637"/>
      <c r="AQA26" s="1637"/>
      <c r="AQB26" s="1637"/>
      <c r="AQC26" s="1637"/>
      <c r="AQD26" s="1637"/>
      <c r="AQE26" s="1637"/>
      <c r="AQF26" s="1637"/>
      <c r="AQG26" s="1637"/>
      <c r="AQH26" s="1637"/>
      <c r="AQI26" s="1637"/>
      <c r="AQJ26" s="1637"/>
      <c r="AQK26" s="1637"/>
      <c r="AQL26" s="1637"/>
      <c r="AQM26" s="1637"/>
      <c r="AQN26" s="1637"/>
      <c r="AQO26" s="1637"/>
      <c r="AQP26" s="1637"/>
      <c r="AQQ26" s="1637"/>
      <c r="AQR26" s="1637"/>
      <c r="AQS26" s="1637"/>
      <c r="AQT26" s="1637"/>
      <c r="AQU26" s="1637"/>
      <c r="AQV26" s="1637"/>
      <c r="AQW26" s="1637"/>
      <c r="AQX26" s="1637"/>
      <c r="AQY26" s="1637"/>
      <c r="AQZ26" s="1637"/>
      <c r="ARA26" s="1637"/>
      <c r="ARB26" s="1637"/>
      <c r="ARC26" s="1637"/>
      <c r="ARD26" s="1637"/>
      <c r="ARE26" s="1637"/>
      <c r="ARF26" s="1637"/>
      <c r="ARG26" s="1637"/>
      <c r="ARH26" s="1637"/>
      <c r="ARI26" s="1637"/>
      <c r="ARJ26" s="1637"/>
      <c r="ARK26" s="1637"/>
      <c r="ARL26" s="1637"/>
      <c r="ARM26" s="1637"/>
      <c r="ARN26" s="1637"/>
      <c r="ARO26" s="1637"/>
      <c r="ARP26" s="1637"/>
      <c r="ARQ26" s="1637"/>
      <c r="ARR26" s="1637"/>
      <c r="ARS26" s="1637"/>
      <c r="ART26" s="1637"/>
      <c r="ARU26" s="1637"/>
      <c r="ARV26" s="1637"/>
      <c r="ARW26" s="1637"/>
      <c r="ARX26" s="1637"/>
      <c r="ARY26" s="1637"/>
      <c r="ARZ26" s="1637"/>
      <c r="ASA26" s="1637"/>
      <c r="ASB26" s="1637"/>
      <c r="ASC26" s="1637"/>
      <c r="ASD26" s="1637"/>
      <c r="ASE26" s="1637"/>
      <c r="ASF26" s="1637"/>
      <c r="ASG26" s="1637"/>
      <c r="ASH26" s="1637"/>
      <c r="ASI26" s="1637"/>
      <c r="ASJ26" s="1637"/>
      <c r="ASK26" s="1637"/>
      <c r="ASL26" s="1637"/>
      <c r="ASM26" s="1637"/>
      <c r="ASN26" s="1637"/>
      <c r="ASO26" s="1637"/>
      <c r="ASP26" s="1637"/>
      <c r="ASQ26" s="1637"/>
      <c r="ASR26" s="1637"/>
      <c r="ASS26" s="1637"/>
      <c r="AST26" s="1637"/>
      <c r="ASU26" s="1637"/>
      <c r="ASV26" s="1637"/>
      <c r="ASW26" s="1637"/>
      <c r="ASX26" s="1637"/>
      <c r="ASY26" s="1637"/>
      <c r="ASZ26" s="1637"/>
      <c r="ATA26" s="1637"/>
      <c r="ATB26" s="1637"/>
      <c r="ATC26" s="1637"/>
      <c r="ATD26" s="1637"/>
      <c r="ATE26" s="1637"/>
      <c r="ATF26" s="1637"/>
      <c r="ATG26" s="1637"/>
      <c r="ATH26" s="1637"/>
      <c r="ATI26" s="1637"/>
      <c r="ATJ26" s="1637"/>
      <c r="ATK26" s="1637"/>
      <c r="ATL26" s="1637"/>
      <c r="ATM26" s="1637"/>
      <c r="ATN26" s="1637"/>
      <c r="ATO26" s="1637"/>
      <c r="ATP26" s="1637"/>
      <c r="ATQ26" s="1637"/>
      <c r="ATR26" s="1637"/>
      <c r="ATS26" s="1637"/>
      <c r="ATT26" s="1637"/>
      <c r="ATU26" s="1637"/>
      <c r="ATV26" s="1637"/>
      <c r="ATW26" s="1637"/>
      <c r="ATX26" s="1637"/>
      <c r="ATY26" s="1637"/>
      <c r="ATZ26" s="1637"/>
      <c r="AUA26" s="1637"/>
      <c r="AUB26" s="1637"/>
      <c r="AUC26" s="1637"/>
      <c r="AUD26" s="1637"/>
      <c r="AUE26" s="1637"/>
      <c r="AUF26" s="1637"/>
      <c r="AUG26" s="1637"/>
      <c r="AUH26" s="1637"/>
      <c r="AUI26" s="1637"/>
      <c r="AUJ26" s="1637"/>
      <c r="AUK26" s="1637"/>
      <c r="AUL26" s="1637"/>
      <c r="AUM26" s="1637"/>
      <c r="AUN26" s="1637"/>
      <c r="AUO26" s="1637"/>
      <c r="AUP26" s="1637"/>
      <c r="AUQ26" s="1637"/>
      <c r="AUR26" s="1637"/>
      <c r="AUS26" s="1637"/>
      <c r="AUT26" s="1637"/>
      <c r="AUU26" s="1637"/>
      <c r="AUV26" s="1637"/>
      <c r="AUW26" s="1637"/>
      <c r="AUX26" s="1637"/>
      <c r="AUY26" s="1637"/>
      <c r="AUZ26" s="1637"/>
      <c r="AVA26" s="1637"/>
      <c r="AVB26" s="1637"/>
      <c r="AVC26" s="1637"/>
      <c r="AVD26" s="1637"/>
      <c r="AVE26" s="1637"/>
      <c r="AVF26" s="1637"/>
      <c r="AVG26" s="1637"/>
      <c r="AVH26" s="1637"/>
      <c r="AVI26" s="1637"/>
      <c r="AVJ26" s="1637"/>
      <c r="AVK26" s="1637"/>
      <c r="AVL26" s="1637"/>
      <c r="AVM26" s="1637"/>
      <c r="AVN26" s="1637"/>
      <c r="AVO26" s="1637"/>
      <c r="AVP26" s="1637"/>
      <c r="AVQ26" s="1637"/>
      <c r="AVR26" s="1637"/>
      <c r="AVS26" s="1637"/>
      <c r="AVT26" s="1637"/>
      <c r="AVU26" s="1637"/>
      <c r="AVV26" s="1637"/>
      <c r="AVW26" s="1637"/>
      <c r="AVX26" s="1637"/>
      <c r="AVY26" s="1637"/>
      <c r="AVZ26" s="1637"/>
      <c r="AWA26" s="1637"/>
      <c r="AWB26" s="1637"/>
      <c r="AWC26" s="1637"/>
      <c r="AWD26" s="1637"/>
      <c r="AWE26" s="1637"/>
      <c r="AWF26" s="1637"/>
      <c r="AWG26" s="1637"/>
      <c r="AWH26" s="1637"/>
      <c r="AWI26" s="1637"/>
      <c r="AWJ26" s="1637"/>
      <c r="AWK26" s="1637"/>
      <c r="AWL26" s="1637"/>
      <c r="AWM26" s="1637"/>
      <c r="AWN26" s="1637"/>
      <c r="AWO26" s="1637"/>
      <c r="AWP26" s="1637"/>
      <c r="AWQ26" s="1637"/>
      <c r="AWR26" s="1637"/>
      <c r="AWS26" s="1637"/>
      <c r="AWT26" s="1637"/>
      <c r="AWU26" s="1637"/>
      <c r="AWV26" s="1637"/>
      <c r="AWW26" s="1637"/>
      <c r="AWX26" s="1637"/>
      <c r="AWY26" s="1637"/>
      <c r="AWZ26" s="1637"/>
      <c r="AXA26" s="1637"/>
      <c r="AXB26" s="1637"/>
      <c r="AXC26" s="1637"/>
      <c r="AXD26" s="1637"/>
      <c r="AXE26" s="1637"/>
      <c r="AXF26" s="1637"/>
      <c r="AXG26" s="1637"/>
      <c r="AXH26" s="1637"/>
      <c r="AXI26" s="1637"/>
      <c r="AXJ26" s="1637"/>
      <c r="AXK26" s="1637"/>
      <c r="AXL26" s="1637"/>
      <c r="AXM26" s="1637"/>
      <c r="AXN26" s="1637"/>
      <c r="AXO26" s="1637"/>
      <c r="AXP26" s="1637"/>
      <c r="AXQ26" s="1637"/>
      <c r="AXR26" s="1637"/>
      <c r="AXS26" s="1637"/>
      <c r="AXT26" s="1637"/>
      <c r="AXU26" s="1637"/>
      <c r="AXV26" s="1637"/>
      <c r="AXW26" s="1637"/>
      <c r="AXX26" s="1637"/>
      <c r="AXY26" s="1637"/>
      <c r="AXZ26" s="1637"/>
      <c r="AYA26" s="1637"/>
      <c r="AYB26" s="1637"/>
      <c r="AYC26" s="1637"/>
      <c r="AYD26" s="1637"/>
      <c r="AYE26" s="1637"/>
      <c r="AYF26" s="1637"/>
      <c r="AYG26" s="1637"/>
      <c r="AYH26" s="1637"/>
      <c r="AYI26" s="1637"/>
      <c r="AYJ26" s="1637"/>
      <c r="AYK26" s="1637"/>
      <c r="AYL26" s="1637"/>
      <c r="AYM26" s="1637"/>
      <c r="AYN26" s="1637"/>
      <c r="AYO26" s="1637"/>
      <c r="AYP26" s="1637"/>
      <c r="AYQ26" s="1637"/>
      <c r="AYR26" s="1637"/>
      <c r="AYS26" s="1637"/>
      <c r="AYT26" s="1637"/>
      <c r="AYU26" s="1637"/>
      <c r="AYV26" s="1637"/>
      <c r="AYW26" s="1637"/>
      <c r="AYX26" s="1637"/>
      <c r="AYY26" s="1637"/>
      <c r="AYZ26" s="1637"/>
      <c r="AZA26" s="1637"/>
      <c r="AZB26" s="1637"/>
      <c r="AZC26" s="1637"/>
      <c r="AZD26" s="1637"/>
      <c r="AZE26" s="1637"/>
      <c r="AZF26" s="1637"/>
      <c r="AZG26" s="1637"/>
      <c r="AZH26" s="1637"/>
      <c r="AZI26" s="1637"/>
      <c r="AZJ26" s="1637"/>
      <c r="AZK26" s="1637"/>
      <c r="AZL26" s="1637"/>
      <c r="AZM26" s="1637"/>
      <c r="AZN26" s="1637"/>
      <c r="AZO26" s="1637"/>
      <c r="AZP26" s="1637"/>
      <c r="AZQ26" s="1637"/>
      <c r="AZR26" s="1637"/>
      <c r="AZS26" s="1637"/>
      <c r="AZT26" s="1637"/>
      <c r="AZU26" s="1637"/>
      <c r="AZV26" s="1637"/>
      <c r="AZW26" s="1637"/>
      <c r="AZX26" s="1637"/>
      <c r="AZY26" s="1637"/>
      <c r="AZZ26" s="1637"/>
      <c r="BAA26" s="1637"/>
      <c r="BAB26" s="1637"/>
      <c r="BAC26" s="1637"/>
      <c r="BAD26" s="1637"/>
      <c r="BAE26" s="1637"/>
      <c r="BAF26" s="1637"/>
      <c r="BAG26" s="1637"/>
      <c r="BAH26" s="1637"/>
      <c r="BAI26" s="1637"/>
      <c r="BAJ26" s="1637"/>
      <c r="BAK26" s="1637"/>
      <c r="BAL26" s="1637"/>
      <c r="BAM26" s="1637"/>
      <c r="BAN26" s="1637"/>
      <c r="BAO26" s="1637"/>
      <c r="BAP26" s="1637"/>
      <c r="BAQ26" s="1637"/>
      <c r="BAR26" s="1637"/>
      <c r="BAS26" s="1637"/>
      <c r="BAT26" s="1637"/>
      <c r="BAU26" s="1637"/>
      <c r="BAV26" s="1637"/>
      <c r="BAW26" s="1637"/>
      <c r="BAX26" s="1637"/>
      <c r="BAY26" s="1637"/>
      <c r="BAZ26" s="1637"/>
      <c r="BBA26" s="1637"/>
      <c r="BBB26" s="1637"/>
      <c r="BBC26" s="1637"/>
      <c r="BBD26" s="1637"/>
      <c r="BBE26" s="1637"/>
      <c r="BBF26" s="1637"/>
      <c r="BBG26" s="1637"/>
      <c r="BBH26" s="1637"/>
      <c r="BBI26" s="1637"/>
      <c r="BBJ26" s="1637"/>
      <c r="BBK26" s="1637"/>
      <c r="BBL26" s="1637"/>
      <c r="BBM26" s="1637"/>
      <c r="BBN26" s="1637"/>
      <c r="BBO26" s="1637"/>
      <c r="BBP26" s="1637"/>
      <c r="BBQ26" s="1637"/>
      <c r="BBR26" s="1637"/>
      <c r="BBS26" s="1637"/>
      <c r="BBT26" s="1637"/>
      <c r="BBU26" s="1637"/>
      <c r="BBV26" s="1637"/>
      <c r="BBW26" s="1637"/>
      <c r="BBX26" s="1637"/>
      <c r="BBY26" s="1637"/>
      <c r="BBZ26" s="1637"/>
      <c r="BCA26" s="1637"/>
      <c r="BCB26" s="1637"/>
      <c r="BCC26" s="1637"/>
      <c r="BCD26" s="1637"/>
      <c r="BCE26" s="1637"/>
      <c r="BCF26" s="1637"/>
      <c r="BCG26" s="1637"/>
      <c r="BCH26" s="1637"/>
      <c r="BCI26" s="1637"/>
      <c r="BCJ26" s="1637"/>
      <c r="BCK26" s="1637"/>
      <c r="BCL26" s="1637"/>
      <c r="BCM26" s="1637"/>
      <c r="BCN26" s="1637"/>
      <c r="BCO26" s="1637"/>
      <c r="BCP26" s="1637"/>
      <c r="BCQ26" s="1637"/>
      <c r="BCR26" s="1637"/>
      <c r="BCS26" s="1637"/>
      <c r="BCT26" s="1637"/>
      <c r="BCU26" s="1637"/>
      <c r="BCV26" s="1637"/>
      <c r="BCW26" s="1637"/>
      <c r="BCX26" s="1637"/>
      <c r="BCY26" s="1637"/>
      <c r="BCZ26" s="1637"/>
      <c r="BDA26" s="1637"/>
      <c r="BDB26" s="1637"/>
      <c r="BDC26" s="1637"/>
      <c r="BDD26" s="1637"/>
      <c r="BDE26" s="1637"/>
      <c r="BDF26" s="1637"/>
      <c r="BDG26" s="1637"/>
      <c r="BDH26" s="1637"/>
      <c r="BDI26" s="1637"/>
      <c r="BDJ26" s="1637"/>
      <c r="BDK26" s="1637"/>
      <c r="BDL26" s="1637"/>
      <c r="BDM26" s="1637"/>
      <c r="BDN26" s="1637"/>
      <c r="BDO26" s="1637"/>
      <c r="BDP26" s="1637"/>
      <c r="BDQ26" s="1637"/>
      <c r="BDR26" s="1637"/>
      <c r="BDS26" s="1637"/>
      <c r="BDT26" s="1637"/>
      <c r="BDU26" s="1637"/>
      <c r="BDV26" s="1637"/>
      <c r="BDW26" s="1637"/>
      <c r="BDX26" s="1637"/>
      <c r="BDY26" s="1637"/>
      <c r="BDZ26" s="1637"/>
      <c r="BEA26" s="1637"/>
      <c r="BEB26" s="1637"/>
      <c r="BEC26" s="1637"/>
      <c r="BED26" s="1637"/>
      <c r="BEE26" s="1637"/>
      <c r="BEF26" s="1637"/>
      <c r="BEG26" s="1637"/>
      <c r="BEH26" s="1637"/>
      <c r="BEI26" s="1637"/>
      <c r="BEJ26" s="1637"/>
      <c r="BEK26" s="1637"/>
      <c r="BEL26" s="1637"/>
      <c r="BEM26" s="1637"/>
      <c r="BEN26" s="1637"/>
      <c r="BEO26" s="1637"/>
      <c r="BEP26" s="1637"/>
      <c r="BEQ26" s="1637"/>
      <c r="BER26" s="1637"/>
      <c r="BES26" s="1637"/>
      <c r="BET26" s="1637"/>
      <c r="BEU26" s="1637"/>
      <c r="BEV26" s="1637"/>
      <c r="BEW26" s="1637"/>
      <c r="BEX26" s="1637"/>
      <c r="BEY26" s="1637"/>
      <c r="BEZ26" s="1637"/>
      <c r="BFA26" s="1637"/>
      <c r="BFB26" s="1637"/>
      <c r="BFC26" s="1637"/>
      <c r="BFD26" s="1637"/>
      <c r="BFE26" s="1637"/>
      <c r="BFF26" s="1637"/>
      <c r="BFG26" s="1637"/>
      <c r="BFH26" s="1637"/>
      <c r="BFI26" s="1637"/>
      <c r="BFJ26" s="1637"/>
      <c r="BFK26" s="1637"/>
      <c r="BFL26" s="1637"/>
      <c r="BFM26" s="1637"/>
      <c r="BFN26" s="1637"/>
      <c r="BFO26" s="1637"/>
      <c r="BFP26" s="1637"/>
      <c r="BFQ26" s="1637"/>
      <c r="BFR26" s="1637"/>
      <c r="BFS26" s="1637"/>
      <c r="BFT26" s="1637"/>
      <c r="BFU26" s="1637"/>
      <c r="BFV26" s="1637"/>
      <c r="BFW26" s="1637"/>
      <c r="BFX26" s="1637"/>
      <c r="BFY26" s="1637"/>
      <c r="BFZ26" s="1637"/>
      <c r="BGA26" s="1637"/>
      <c r="BGB26" s="1637"/>
      <c r="BGC26" s="1637"/>
      <c r="BGD26" s="1637"/>
      <c r="BGE26" s="1637"/>
      <c r="BGF26" s="1637"/>
      <c r="BGG26" s="1637"/>
      <c r="BGH26" s="1637"/>
      <c r="BGI26" s="1637"/>
      <c r="BGJ26" s="1637"/>
      <c r="BGK26" s="1637"/>
      <c r="BGL26" s="1637"/>
      <c r="BGM26" s="1637"/>
      <c r="BGN26" s="1637"/>
      <c r="BGO26" s="1637"/>
      <c r="BGP26" s="1637"/>
      <c r="BGQ26" s="1637"/>
      <c r="BGR26" s="1637"/>
      <c r="BGS26" s="1637"/>
      <c r="BGT26" s="1637"/>
      <c r="BGU26" s="1637"/>
      <c r="BGV26" s="1637"/>
      <c r="BGW26" s="1637"/>
      <c r="BGX26" s="1637"/>
      <c r="BGY26" s="1637"/>
      <c r="BGZ26" s="1637"/>
      <c r="BHA26" s="1637"/>
      <c r="BHB26" s="1637"/>
      <c r="BHC26" s="1637"/>
      <c r="BHD26" s="1637"/>
      <c r="BHE26" s="1637"/>
      <c r="BHF26" s="1637"/>
      <c r="BHG26" s="1637"/>
      <c r="BHH26" s="1637"/>
      <c r="BHI26" s="1637"/>
      <c r="BHJ26" s="1637"/>
      <c r="BHK26" s="1637"/>
      <c r="BHL26" s="1637"/>
      <c r="BHM26" s="1637"/>
      <c r="BHN26" s="1637"/>
      <c r="BHO26" s="1637"/>
      <c r="BHP26" s="1637"/>
      <c r="BHQ26" s="1637"/>
      <c r="BHR26" s="1637"/>
      <c r="BHS26" s="1637"/>
      <c r="BHT26" s="1637"/>
      <c r="BHU26" s="1637"/>
      <c r="BHV26" s="1637"/>
      <c r="BHW26" s="1637"/>
      <c r="BHX26" s="1637"/>
      <c r="BHY26" s="1637"/>
      <c r="BHZ26" s="1637"/>
      <c r="BIA26" s="1637"/>
      <c r="BIB26" s="1637"/>
      <c r="BIC26" s="1637"/>
      <c r="BID26" s="1637"/>
      <c r="BIE26" s="1637"/>
      <c r="BIF26" s="1637"/>
      <c r="BIG26" s="1637"/>
      <c r="BIH26" s="1637"/>
      <c r="BII26" s="1637"/>
      <c r="BIJ26" s="1637"/>
      <c r="BIK26" s="1637"/>
      <c r="BIL26" s="1637"/>
      <c r="BIM26" s="1637"/>
      <c r="BIN26" s="1637"/>
      <c r="BIO26" s="1637"/>
      <c r="BIP26" s="1637"/>
      <c r="BIQ26" s="1637"/>
      <c r="BIR26" s="1637"/>
      <c r="BIS26" s="1637"/>
      <c r="BIT26" s="1637"/>
      <c r="BIU26" s="1637"/>
      <c r="BIV26" s="1637"/>
      <c r="BIW26" s="1637"/>
      <c r="BIX26" s="1637"/>
      <c r="BIY26" s="1637"/>
      <c r="BIZ26" s="1637"/>
      <c r="BJA26" s="1637"/>
      <c r="BJB26" s="1637"/>
      <c r="BJC26" s="1637"/>
      <c r="BJD26" s="1637"/>
      <c r="BJE26" s="1637"/>
      <c r="BJF26" s="1637"/>
      <c r="BJG26" s="1637"/>
      <c r="BJH26" s="1637"/>
      <c r="BJI26" s="1637"/>
      <c r="BJJ26" s="1637"/>
      <c r="BJK26" s="1637"/>
      <c r="BJL26" s="1637"/>
      <c r="BJM26" s="1637"/>
      <c r="BJN26" s="1637"/>
      <c r="BJO26" s="1637"/>
      <c r="BJP26" s="1637"/>
      <c r="BJQ26" s="1637"/>
      <c r="BJR26" s="1637"/>
      <c r="BJS26" s="1637"/>
      <c r="BJT26" s="1637"/>
      <c r="BJU26" s="1637"/>
      <c r="BJV26" s="1637"/>
      <c r="BJW26" s="1637"/>
      <c r="BJX26" s="1637"/>
      <c r="BJY26" s="1637"/>
      <c r="BJZ26" s="1637"/>
      <c r="BKA26" s="1637"/>
      <c r="BKB26" s="1637"/>
      <c r="BKC26" s="1637"/>
      <c r="BKD26" s="1637"/>
      <c r="BKE26" s="1637"/>
      <c r="BKF26" s="1637"/>
      <c r="BKG26" s="1637"/>
      <c r="BKH26" s="1637"/>
      <c r="BKI26" s="1637"/>
      <c r="BKJ26" s="1637"/>
      <c r="BKK26" s="1637"/>
      <c r="BKL26" s="1637"/>
      <c r="BKM26" s="1637"/>
      <c r="BKN26" s="1637"/>
      <c r="BKO26" s="1637"/>
      <c r="BKP26" s="1637"/>
      <c r="BKQ26" s="1637"/>
      <c r="BKR26" s="1637"/>
      <c r="BKS26" s="1637"/>
      <c r="BKT26" s="1637"/>
      <c r="BKU26" s="1637"/>
      <c r="BKV26" s="1637"/>
      <c r="BKW26" s="1637"/>
      <c r="BKX26" s="1637"/>
      <c r="BKY26" s="1637"/>
      <c r="BKZ26" s="1637"/>
      <c r="BLA26" s="1637"/>
      <c r="BLB26" s="1637"/>
      <c r="BLC26" s="1637"/>
      <c r="BLD26" s="1637"/>
      <c r="BLE26" s="1637"/>
      <c r="BLF26" s="1637"/>
      <c r="BLG26" s="1637"/>
      <c r="BLH26" s="1637"/>
      <c r="BLI26" s="1637"/>
      <c r="BLJ26" s="1637"/>
      <c r="BLK26" s="1637"/>
      <c r="BLL26" s="1637"/>
      <c r="BLM26" s="1637"/>
      <c r="BLN26" s="1637"/>
      <c r="BLO26" s="1637"/>
      <c r="BLP26" s="1637"/>
      <c r="BLQ26" s="1637"/>
      <c r="BLR26" s="1637"/>
      <c r="BLS26" s="1637"/>
      <c r="BLT26" s="1637"/>
      <c r="BLU26" s="1637"/>
      <c r="BLV26" s="1637"/>
      <c r="BLW26" s="1637"/>
      <c r="BLX26" s="1637"/>
      <c r="BLY26" s="1637"/>
      <c r="BLZ26" s="1637"/>
      <c r="BMA26" s="1637"/>
      <c r="BMB26" s="1637"/>
      <c r="BMC26" s="1637"/>
      <c r="BMD26" s="1637"/>
      <c r="BME26" s="1637"/>
      <c r="BMF26" s="1637"/>
      <c r="BMG26" s="1637"/>
      <c r="BMH26" s="1637"/>
      <c r="BMI26" s="1637"/>
      <c r="BMJ26" s="1637"/>
      <c r="BMK26" s="1637"/>
      <c r="BML26" s="1637"/>
      <c r="BMM26" s="1637"/>
      <c r="BMN26" s="1637"/>
      <c r="BMO26" s="1637"/>
      <c r="BMP26" s="1637"/>
      <c r="BMQ26" s="1637"/>
      <c r="BMR26" s="1637"/>
      <c r="BMS26" s="1637"/>
      <c r="BMT26" s="1637"/>
      <c r="BMU26" s="1637"/>
      <c r="BMV26" s="1637"/>
      <c r="BMW26" s="1637"/>
      <c r="BMX26" s="1637"/>
      <c r="BMY26" s="1637"/>
      <c r="BMZ26" s="1637"/>
      <c r="BNA26" s="1637"/>
      <c r="BNB26" s="1637"/>
      <c r="BNC26" s="1637"/>
      <c r="BND26" s="1637"/>
      <c r="BNE26" s="1637"/>
      <c r="BNF26" s="1637"/>
      <c r="BNG26" s="1637"/>
      <c r="BNH26" s="1637"/>
      <c r="BNI26" s="1637"/>
      <c r="BNJ26" s="1637"/>
      <c r="BNK26" s="1637"/>
      <c r="BNL26" s="1637"/>
      <c r="BNM26" s="1637"/>
      <c r="BNN26" s="1637"/>
      <c r="BNO26" s="1637"/>
      <c r="BNP26" s="1637"/>
      <c r="BNQ26" s="1637"/>
      <c r="BNR26" s="1637"/>
      <c r="BNS26" s="1637"/>
      <c r="BNT26" s="1637"/>
      <c r="BNU26" s="1637"/>
      <c r="BNV26" s="1637"/>
      <c r="BNW26" s="1637"/>
      <c r="BNX26" s="1637"/>
      <c r="BNY26" s="1637"/>
      <c r="BNZ26" s="1637"/>
      <c r="BOA26" s="1637"/>
      <c r="BOB26" s="1637"/>
      <c r="BOC26" s="1637"/>
      <c r="BOD26" s="1637"/>
      <c r="BOE26" s="1637"/>
      <c r="BOF26" s="1637"/>
      <c r="BOG26" s="1637"/>
      <c r="BOH26" s="1637"/>
      <c r="BOI26" s="1637"/>
      <c r="BOJ26" s="1637"/>
      <c r="BOK26" s="1637"/>
      <c r="BOL26" s="1637"/>
      <c r="BOM26" s="1637"/>
      <c r="BON26" s="1637"/>
      <c r="BOO26" s="1637"/>
      <c r="BOP26" s="1637"/>
      <c r="BOQ26" s="1637"/>
      <c r="BOR26" s="1637"/>
      <c r="BOS26" s="1637"/>
      <c r="BOT26" s="1637"/>
      <c r="BOU26" s="1637"/>
      <c r="BOV26" s="1637"/>
      <c r="BOW26" s="1637"/>
      <c r="BOX26" s="1637"/>
      <c r="BOY26" s="1637"/>
      <c r="BOZ26" s="1637"/>
      <c r="BPA26" s="1637"/>
      <c r="BPB26" s="1637"/>
      <c r="BPC26" s="1637"/>
      <c r="BPD26" s="1637"/>
      <c r="BPE26" s="1637"/>
      <c r="BPF26" s="1637"/>
      <c r="BPG26" s="1637"/>
      <c r="BPH26" s="1637"/>
      <c r="BPI26" s="1637"/>
      <c r="BPJ26" s="1637"/>
      <c r="BPK26" s="1637"/>
      <c r="BPL26" s="1637"/>
      <c r="BPM26" s="1637"/>
      <c r="BPN26" s="1637"/>
      <c r="BPO26" s="1637"/>
      <c r="BPP26" s="1637"/>
      <c r="BPQ26" s="1637"/>
      <c r="BPR26" s="1637"/>
      <c r="BPS26" s="1637"/>
      <c r="BPT26" s="1637"/>
      <c r="BPU26" s="1637"/>
      <c r="BPV26" s="1637"/>
      <c r="BPW26" s="1637"/>
      <c r="BPX26" s="1637"/>
      <c r="BPY26" s="1637"/>
      <c r="BPZ26" s="1637"/>
      <c r="BQA26" s="1637"/>
      <c r="BQB26" s="1637"/>
      <c r="BQC26" s="1637"/>
      <c r="BQD26" s="1637"/>
      <c r="BQE26" s="1637"/>
      <c r="BQF26" s="1637"/>
      <c r="BQG26" s="1637"/>
      <c r="BQH26" s="1637"/>
      <c r="BQI26" s="1637"/>
      <c r="BQJ26" s="1637"/>
      <c r="BQK26" s="1637"/>
      <c r="BQL26" s="1637"/>
      <c r="BQM26" s="1637"/>
      <c r="BQN26" s="1637"/>
      <c r="BQO26" s="1637"/>
      <c r="BQP26" s="1637"/>
      <c r="BQQ26" s="1637"/>
      <c r="BQR26" s="1637"/>
      <c r="BQS26" s="1637"/>
      <c r="BQT26" s="1637"/>
      <c r="BQU26" s="1637"/>
      <c r="BQV26" s="1637"/>
      <c r="BQW26" s="1637"/>
      <c r="BQX26" s="1637"/>
      <c r="BQY26" s="1637"/>
      <c r="BQZ26" s="1637"/>
      <c r="BRA26" s="1637"/>
      <c r="BRB26" s="1637"/>
      <c r="BRC26" s="1637"/>
      <c r="BRD26" s="1637"/>
      <c r="BRE26" s="1637"/>
      <c r="BRF26" s="1637"/>
      <c r="BRG26" s="1637"/>
      <c r="BRH26" s="1637"/>
      <c r="BRI26" s="1637"/>
      <c r="BRJ26" s="1637"/>
      <c r="BRK26" s="1637"/>
      <c r="BRL26" s="1637"/>
      <c r="BRM26" s="1637"/>
      <c r="BRN26" s="1637"/>
      <c r="BRO26" s="1637"/>
      <c r="BRP26" s="1637"/>
      <c r="BRQ26" s="1637"/>
      <c r="BRR26" s="1637"/>
      <c r="BRS26" s="1637"/>
      <c r="BRT26" s="1637"/>
      <c r="BRU26" s="1637"/>
      <c r="BRV26" s="1637"/>
      <c r="BRW26" s="1637"/>
      <c r="BRX26" s="1637"/>
      <c r="BRY26" s="1637"/>
      <c r="BRZ26" s="1637"/>
      <c r="BSA26" s="1637"/>
      <c r="BSB26" s="1637"/>
      <c r="BSC26" s="1637"/>
      <c r="BSD26" s="1637"/>
      <c r="BSE26" s="1637"/>
      <c r="BSF26" s="1637"/>
      <c r="BSG26" s="1637"/>
      <c r="BSH26" s="1637"/>
      <c r="BSI26" s="1637"/>
      <c r="BSJ26" s="1637"/>
      <c r="BSK26" s="1637"/>
      <c r="BSL26" s="1637"/>
      <c r="BSM26" s="1637"/>
      <c r="BSN26" s="1637"/>
      <c r="BSO26" s="1637"/>
      <c r="BSP26" s="1637"/>
      <c r="BSQ26" s="1637"/>
      <c r="BSR26" s="1637"/>
      <c r="BSS26" s="1637"/>
      <c r="BST26" s="1637"/>
      <c r="BSU26" s="1637"/>
      <c r="BSV26" s="1637"/>
      <c r="BSW26" s="1637"/>
      <c r="BSX26" s="1637"/>
      <c r="BSY26" s="1637"/>
      <c r="BSZ26" s="1637"/>
      <c r="BTA26" s="1637"/>
      <c r="BTB26" s="1637"/>
      <c r="BTC26" s="1637"/>
      <c r="BTD26" s="1637"/>
      <c r="BTE26" s="1637"/>
      <c r="BTF26" s="1637"/>
      <c r="BTG26" s="1637"/>
      <c r="BTH26" s="1637"/>
      <c r="BTI26" s="1637"/>
      <c r="BTJ26" s="1637"/>
      <c r="BTK26" s="1637"/>
      <c r="BTL26" s="1637"/>
      <c r="BTM26" s="1637"/>
      <c r="BTN26" s="1637"/>
      <c r="BTO26" s="1637"/>
      <c r="BTP26" s="1637"/>
      <c r="BTQ26" s="1637"/>
      <c r="BTR26" s="1637"/>
      <c r="BTS26" s="1637"/>
      <c r="BTT26" s="1637"/>
      <c r="BTU26" s="1637"/>
      <c r="BTV26" s="1637"/>
      <c r="BTW26" s="1637"/>
      <c r="BTX26" s="1637"/>
      <c r="BTY26" s="1637"/>
      <c r="BTZ26" s="1637"/>
      <c r="BUA26" s="1637"/>
      <c r="BUB26" s="1637"/>
      <c r="BUC26" s="1637"/>
      <c r="BUD26" s="1637"/>
      <c r="BUE26" s="1637"/>
      <c r="BUF26" s="1637"/>
      <c r="BUG26" s="1637"/>
      <c r="BUH26" s="1637"/>
      <c r="BUI26" s="1637"/>
      <c r="BUJ26" s="1637"/>
      <c r="BUK26" s="1637"/>
      <c r="BUL26" s="1637"/>
      <c r="BUM26" s="1637"/>
      <c r="BUN26" s="1637"/>
      <c r="BUO26" s="1637"/>
      <c r="BUP26" s="1637"/>
      <c r="BUQ26" s="1637"/>
      <c r="BUR26" s="1637"/>
      <c r="BUS26" s="1637"/>
      <c r="BUT26" s="1637"/>
      <c r="BUU26" s="1637"/>
      <c r="BUV26" s="1637"/>
      <c r="BUW26" s="1637"/>
      <c r="BUX26" s="1637"/>
      <c r="BUY26" s="1637"/>
      <c r="BUZ26" s="1637"/>
      <c r="BVA26" s="1637"/>
      <c r="BVB26" s="1637"/>
      <c r="BVC26" s="1637"/>
      <c r="BVD26" s="1637"/>
      <c r="BVE26" s="1637"/>
      <c r="BVF26" s="1637"/>
      <c r="BVG26" s="1637"/>
      <c r="BVH26" s="1637"/>
      <c r="BVI26" s="1637"/>
      <c r="BVJ26" s="1637"/>
      <c r="BVK26" s="1637"/>
      <c r="BVL26" s="1637"/>
      <c r="BVM26" s="1637"/>
      <c r="BVN26" s="1637"/>
      <c r="BVO26" s="1637"/>
      <c r="BVP26" s="1637"/>
      <c r="BVQ26" s="1637"/>
      <c r="BVR26" s="1637"/>
      <c r="BVS26" s="1637"/>
      <c r="BVT26" s="1637"/>
      <c r="BVU26" s="1637"/>
      <c r="BVV26" s="1637"/>
      <c r="BVW26" s="1637"/>
      <c r="BVX26" s="1637"/>
      <c r="BVY26" s="1637"/>
      <c r="BVZ26" s="1637"/>
      <c r="BWA26" s="1637"/>
      <c r="BWB26" s="1637"/>
      <c r="BWC26" s="1637"/>
      <c r="BWD26" s="1637"/>
      <c r="BWE26" s="1637"/>
      <c r="BWF26" s="1637"/>
      <c r="BWG26" s="1637"/>
      <c r="BWH26" s="1637"/>
      <c r="BWI26" s="1637"/>
      <c r="BWJ26" s="1637"/>
      <c r="BWK26" s="1637"/>
      <c r="BWL26" s="1637"/>
      <c r="BWM26" s="1637"/>
      <c r="BWN26" s="1637"/>
      <c r="BWO26" s="1637"/>
      <c r="BWP26" s="1637"/>
      <c r="BWQ26" s="1637"/>
      <c r="BWR26" s="1637"/>
      <c r="BWS26" s="1637"/>
      <c r="BWT26" s="1637"/>
      <c r="BWU26" s="1637"/>
      <c r="BWV26" s="1637"/>
      <c r="BWW26" s="1637"/>
      <c r="BWX26" s="1637"/>
      <c r="BWY26" s="1637"/>
      <c r="BWZ26" s="1637"/>
      <c r="BXA26" s="1637"/>
      <c r="BXB26" s="1637"/>
      <c r="BXC26" s="1637"/>
      <c r="BXD26" s="1637"/>
      <c r="BXE26" s="1637"/>
      <c r="BXF26" s="1637"/>
      <c r="BXG26" s="1637"/>
      <c r="BXH26" s="1637"/>
      <c r="BXI26" s="1637"/>
      <c r="BXJ26" s="1637"/>
      <c r="BXK26" s="1637"/>
      <c r="BXL26" s="1637"/>
      <c r="BXM26" s="1637"/>
      <c r="BXN26" s="1637"/>
      <c r="BXO26" s="1637"/>
      <c r="BXP26" s="1637"/>
      <c r="BXQ26" s="1637"/>
      <c r="BXR26" s="1637"/>
      <c r="BXS26" s="1637"/>
      <c r="BXT26" s="1637"/>
      <c r="BXU26" s="1637"/>
      <c r="BXV26" s="1637"/>
      <c r="BXW26" s="1637"/>
      <c r="BXX26" s="1637"/>
      <c r="BXY26" s="1637"/>
      <c r="BXZ26" s="1637"/>
      <c r="BYA26" s="1637"/>
      <c r="BYB26" s="1637"/>
      <c r="BYC26" s="1637"/>
      <c r="BYD26" s="1637"/>
      <c r="BYE26" s="1637"/>
      <c r="BYF26" s="1637"/>
      <c r="BYG26" s="1637"/>
      <c r="BYH26" s="1637"/>
      <c r="BYI26" s="1637"/>
      <c r="BYJ26" s="1637"/>
      <c r="BYK26" s="1637"/>
      <c r="BYL26" s="1637"/>
      <c r="BYM26" s="1637"/>
      <c r="BYN26" s="1637"/>
      <c r="BYO26" s="1637"/>
      <c r="BYP26" s="1637"/>
      <c r="BYQ26" s="1637"/>
      <c r="BYR26" s="1637"/>
      <c r="BYS26" s="1637"/>
      <c r="BYT26" s="1637"/>
      <c r="BYU26" s="1637"/>
      <c r="BYV26" s="1637"/>
      <c r="BYW26" s="1637"/>
      <c r="BYX26" s="1637"/>
      <c r="BYY26" s="1637"/>
      <c r="BYZ26" s="1637"/>
      <c r="BZA26" s="1637"/>
      <c r="BZB26" s="1637"/>
      <c r="BZC26" s="1637"/>
      <c r="BZD26" s="1637"/>
      <c r="BZE26" s="1637"/>
      <c r="BZF26" s="1637"/>
      <c r="BZG26" s="1637"/>
      <c r="BZH26" s="1637"/>
      <c r="BZI26" s="1637"/>
      <c r="BZJ26" s="1637"/>
      <c r="BZK26" s="1637"/>
      <c r="BZL26" s="1637"/>
      <c r="BZM26" s="1637"/>
      <c r="BZN26" s="1637"/>
      <c r="BZO26" s="1637"/>
      <c r="BZP26" s="1637"/>
      <c r="BZQ26" s="1637"/>
      <c r="BZR26" s="1637"/>
      <c r="BZS26" s="1637"/>
      <c r="BZT26" s="1637"/>
      <c r="BZU26" s="1637"/>
      <c r="BZV26" s="1637"/>
      <c r="BZW26" s="1637"/>
      <c r="BZX26" s="1637"/>
      <c r="BZY26" s="1637"/>
      <c r="BZZ26" s="1637"/>
      <c r="CAA26" s="1637"/>
      <c r="CAB26" s="1637"/>
      <c r="CAC26" s="1637"/>
      <c r="CAD26" s="1637"/>
      <c r="CAE26" s="1637"/>
      <c r="CAF26" s="1637"/>
      <c r="CAG26" s="1637"/>
      <c r="CAH26" s="1637"/>
      <c r="CAI26" s="1637"/>
      <c r="CAJ26" s="1637"/>
      <c r="CAK26" s="1637"/>
      <c r="CAL26" s="1637"/>
      <c r="CAM26" s="1637"/>
      <c r="CAN26" s="1637"/>
      <c r="CAO26" s="1637"/>
      <c r="CAP26" s="1637"/>
      <c r="CAQ26" s="1637"/>
      <c r="CAR26" s="1637"/>
      <c r="CAS26" s="1637"/>
      <c r="CAT26" s="1637"/>
      <c r="CAU26" s="1637"/>
      <c r="CAV26" s="1637"/>
      <c r="CAW26" s="1637"/>
      <c r="CAX26" s="1637"/>
      <c r="CAY26" s="1637"/>
      <c r="CAZ26" s="1637"/>
      <c r="CBA26" s="1637"/>
      <c r="CBB26" s="1637"/>
      <c r="CBC26" s="1637"/>
      <c r="CBD26" s="1637"/>
      <c r="CBE26" s="1637"/>
      <c r="CBF26" s="1637"/>
      <c r="CBG26" s="1637"/>
      <c r="CBH26" s="1637"/>
      <c r="CBI26" s="1637"/>
      <c r="CBJ26" s="1637"/>
      <c r="CBK26" s="1637"/>
      <c r="CBL26" s="1637"/>
      <c r="CBM26" s="1637"/>
      <c r="CBN26" s="1637"/>
      <c r="CBO26" s="1637"/>
      <c r="CBP26" s="1637"/>
      <c r="CBQ26" s="1637"/>
      <c r="CBR26" s="1637"/>
      <c r="CBS26" s="1637"/>
      <c r="CBT26" s="1637"/>
      <c r="CBU26" s="1637"/>
      <c r="CBV26" s="1637"/>
      <c r="CBW26" s="1637"/>
      <c r="CBX26" s="1637"/>
      <c r="CBY26" s="1637"/>
      <c r="CBZ26" s="1637"/>
      <c r="CCA26" s="1637"/>
      <c r="CCB26" s="1637"/>
      <c r="CCC26" s="1637"/>
      <c r="CCD26" s="1637"/>
      <c r="CCE26" s="1637"/>
      <c r="CCF26" s="1637"/>
      <c r="CCG26" s="1637"/>
      <c r="CCH26" s="1637"/>
      <c r="CCI26" s="1637"/>
      <c r="CCJ26" s="1637"/>
      <c r="CCK26" s="1637"/>
      <c r="CCL26" s="1637"/>
      <c r="CCM26" s="1637"/>
      <c r="CCN26" s="1637"/>
      <c r="CCO26" s="1637"/>
      <c r="CCP26" s="1637"/>
      <c r="CCQ26" s="1637"/>
      <c r="CCR26" s="1637"/>
      <c r="CCS26" s="1637"/>
      <c r="CCT26" s="1637"/>
      <c r="CCU26" s="1637"/>
      <c r="CCV26" s="1637"/>
      <c r="CCW26" s="1637"/>
      <c r="CCX26" s="1637"/>
      <c r="CCY26" s="1637"/>
      <c r="CCZ26" s="1637"/>
      <c r="CDA26" s="1637"/>
      <c r="CDB26" s="1637"/>
      <c r="CDC26" s="1637"/>
      <c r="CDD26" s="1637"/>
      <c r="CDE26" s="1637"/>
      <c r="CDF26" s="1637"/>
      <c r="CDG26" s="1637"/>
      <c r="CDH26" s="1637"/>
      <c r="CDI26" s="1637"/>
      <c r="CDJ26" s="1637"/>
      <c r="CDK26" s="1637"/>
      <c r="CDL26" s="1637"/>
      <c r="CDM26" s="1637"/>
      <c r="CDN26" s="1637"/>
      <c r="CDO26" s="1637"/>
      <c r="CDP26" s="1637"/>
      <c r="CDQ26" s="1637"/>
      <c r="CDR26" s="1637"/>
      <c r="CDS26" s="1637"/>
      <c r="CDT26" s="1637"/>
      <c r="CDU26" s="1637"/>
      <c r="CDV26" s="1637"/>
      <c r="CDW26" s="1637"/>
      <c r="CDX26" s="1637"/>
      <c r="CDY26" s="1637"/>
      <c r="CDZ26" s="1637"/>
      <c r="CEA26" s="1637"/>
      <c r="CEB26" s="1637"/>
      <c r="CEC26" s="1637"/>
      <c r="CED26" s="1637"/>
      <c r="CEE26" s="1637"/>
      <c r="CEF26" s="1637"/>
      <c r="CEG26" s="1637"/>
      <c r="CEH26" s="1637"/>
      <c r="CEI26" s="1637"/>
      <c r="CEJ26" s="1637"/>
      <c r="CEK26" s="1637"/>
      <c r="CEL26" s="1637"/>
      <c r="CEM26" s="1637"/>
      <c r="CEN26" s="1637"/>
      <c r="CEO26" s="1637"/>
      <c r="CEP26" s="1637"/>
      <c r="CEQ26" s="1637"/>
      <c r="CER26" s="1637"/>
      <c r="CES26" s="1637"/>
      <c r="CET26" s="1637"/>
      <c r="CEU26" s="1637"/>
      <c r="CEV26" s="1637"/>
      <c r="CEW26" s="1637"/>
      <c r="CEX26" s="1637"/>
      <c r="CEY26" s="1637"/>
      <c r="CEZ26" s="1637"/>
      <c r="CFA26" s="1637"/>
      <c r="CFB26" s="1637"/>
      <c r="CFC26" s="1637"/>
      <c r="CFD26" s="1637"/>
      <c r="CFE26" s="1637"/>
      <c r="CFF26" s="1637"/>
      <c r="CFG26" s="1637"/>
      <c r="CFH26" s="1637"/>
      <c r="CFI26" s="1637"/>
      <c r="CFJ26" s="1637"/>
      <c r="CFK26" s="1637"/>
      <c r="CFL26" s="1637"/>
      <c r="CFM26" s="1637"/>
      <c r="CFN26" s="1637"/>
      <c r="CFO26" s="1637"/>
      <c r="CFP26" s="1637"/>
      <c r="CFQ26" s="1637"/>
      <c r="CFR26" s="1637"/>
      <c r="CFS26" s="1637"/>
      <c r="CFT26" s="1637"/>
      <c r="CFU26" s="1637"/>
      <c r="CFV26" s="1637"/>
      <c r="CFW26" s="1637"/>
      <c r="CFX26" s="1637"/>
      <c r="CFY26" s="1637"/>
      <c r="CFZ26" s="1637"/>
      <c r="CGA26" s="1637"/>
      <c r="CGB26" s="1637"/>
      <c r="CGC26" s="1637"/>
      <c r="CGD26" s="1637"/>
      <c r="CGE26" s="1637"/>
      <c r="CGF26" s="1637"/>
      <c r="CGG26" s="1637"/>
      <c r="CGH26" s="1637"/>
      <c r="CGI26" s="1637"/>
      <c r="CGJ26" s="1637"/>
      <c r="CGK26" s="1637"/>
      <c r="CGL26" s="1637"/>
      <c r="CGM26" s="1637"/>
      <c r="CGN26" s="1637"/>
      <c r="CGO26" s="1637"/>
      <c r="CGP26" s="1637"/>
      <c r="CGQ26" s="1637"/>
      <c r="CGR26" s="1637"/>
      <c r="CGS26" s="1637"/>
      <c r="CGT26" s="1637"/>
      <c r="CGU26" s="1637"/>
      <c r="CGV26" s="1637"/>
      <c r="CGW26" s="1637"/>
      <c r="CGX26" s="1637"/>
      <c r="CGY26" s="1637"/>
      <c r="CGZ26" s="1637"/>
      <c r="CHA26" s="1637"/>
      <c r="CHB26" s="1637"/>
      <c r="CHC26" s="1637"/>
      <c r="CHD26" s="1637"/>
      <c r="CHE26" s="1637"/>
      <c r="CHF26" s="1637"/>
      <c r="CHG26" s="1637"/>
      <c r="CHH26" s="1637"/>
      <c r="CHI26" s="1637"/>
      <c r="CHJ26" s="1637"/>
      <c r="CHK26" s="1637"/>
      <c r="CHL26" s="1637"/>
      <c r="CHM26" s="1637"/>
      <c r="CHN26" s="1637"/>
      <c r="CHO26" s="1637"/>
      <c r="CHP26" s="1637"/>
      <c r="CHQ26" s="1637"/>
      <c r="CHR26" s="1637"/>
      <c r="CHS26" s="1637"/>
      <c r="CHT26" s="1637"/>
      <c r="CHU26" s="1637"/>
      <c r="CHV26" s="1637"/>
      <c r="CHW26" s="1637"/>
      <c r="CHX26" s="1637"/>
      <c r="CHY26" s="1637"/>
      <c r="CHZ26" s="1637"/>
      <c r="CIA26" s="1637"/>
      <c r="CIB26" s="1637"/>
      <c r="CIC26" s="1637"/>
      <c r="CID26" s="1637"/>
      <c r="CIE26" s="1637"/>
      <c r="CIF26" s="1637"/>
      <c r="CIG26" s="1637"/>
      <c r="CIH26" s="1637"/>
      <c r="CII26" s="1637"/>
      <c r="CIJ26" s="1637"/>
      <c r="CIK26" s="1637"/>
      <c r="CIL26" s="1637"/>
      <c r="CIM26" s="1637"/>
      <c r="CIN26" s="1637"/>
      <c r="CIO26" s="1637"/>
      <c r="CIP26" s="1637"/>
      <c r="CIQ26" s="1637"/>
      <c r="CIR26" s="1637"/>
      <c r="CIS26" s="1637"/>
      <c r="CIT26" s="1637"/>
      <c r="CIU26" s="1637"/>
      <c r="CIV26" s="1637"/>
      <c r="CIW26" s="1637"/>
      <c r="CIX26" s="1637"/>
      <c r="CIY26" s="1637"/>
      <c r="CIZ26" s="1637"/>
      <c r="CJA26" s="1637"/>
      <c r="CJB26" s="1637"/>
      <c r="CJC26" s="1637"/>
      <c r="CJD26" s="1637"/>
      <c r="CJE26" s="1637"/>
      <c r="CJF26" s="1637"/>
      <c r="CJG26" s="1637"/>
      <c r="CJH26" s="1637"/>
      <c r="CJI26" s="1637"/>
      <c r="CJJ26" s="1637"/>
      <c r="CJK26" s="1637"/>
      <c r="CJL26" s="1637"/>
      <c r="CJM26" s="1637"/>
      <c r="CJN26" s="1637"/>
      <c r="CJO26" s="1637"/>
      <c r="CJP26" s="1637"/>
      <c r="CJQ26" s="1637"/>
      <c r="CJR26" s="1637"/>
      <c r="CJS26" s="1637"/>
      <c r="CJT26" s="1637"/>
      <c r="CJU26" s="1637"/>
      <c r="CJV26" s="1637"/>
      <c r="CJW26" s="1637"/>
      <c r="CJX26" s="1637"/>
      <c r="CJY26" s="1637"/>
      <c r="CJZ26" s="1637"/>
      <c r="CKA26" s="1637"/>
      <c r="CKB26" s="1637"/>
      <c r="CKC26" s="1637"/>
      <c r="CKD26" s="1637"/>
      <c r="CKE26" s="1637"/>
      <c r="CKF26" s="1637"/>
      <c r="CKG26" s="1637"/>
      <c r="CKH26" s="1637"/>
      <c r="CKI26" s="1637"/>
      <c r="CKJ26" s="1637"/>
      <c r="CKK26" s="1637"/>
      <c r="CKL26" s="1637"/>
      <c r="CKM26" s="1637"/>
      <c r="CKN26" s="1637"/>
      <c r="CKO26" s="1637"/>
      <c r="CKP26" s="1637"/>
      <c r="CKQ26" s="1637"/>
      <c r="CKR26" s="1637"/>
      <c r="CKS26" s="1637"/>
      <c r="CKT26" s="1637"/>
      <c r="CKU26" s="1637"/>
      <c r="CKV26" s="1637"/>
      <c r="CKW26" s="1637"/>
      <c r="CKX26" s="1637"/>
      <c r="CKY26" s="1637"/>
      <c r="CKZ26" s="1637"/>
      <c r="CLA26" s="1637"/>
      <c r="CLB26" s="1637"/>
      <c r="CLC26" s="1637"/>
      <c r="CLD26" s="1637"/>
      <c r="CLE26" s="1637"/>
      <c r="CLF26" s="1637"/>
      <c r="CLG26" s="1637"/>
      <c r="CLH26" s="1637"/>
      <c r="CLI26" s="1637"/>
      <c r="CLJ26" s="1637"/>
      <c r="CLK26" s="1637"/>
      <c r="CLL26" s="1637"/>
      <c r="CLM26" s="1637"/>
      <c r="CLN26" s="1637"/>
      <c r="CLO26" s="1637"/>
      <c r="CLP26" s="1637"/>
      <c r="CLQ26" s="1637"/>
      <c r="CLR26" s="1637"/>
      <c r="CLS26" s="1637"/>
      <c r="CLT26" s="1637"/>
      <c r="CLU26" s="1637"/>
      <c r="CLV26" s="1637"/>
      <c r="CLW26" s="1637"/>
      <c r="CLX26" s="1637"/>
      <c r="CLY26" s="1637"/>
      <c r="CLZ26" s="1637"/>
      <c r="CMA26" s="1637"/>
      <c r="CMB26" s="1637"/>
      <c r="CMC26" s="1637"/>
      <c r="CMD26" s="1637"/>
      <c r="CME26" s="1637"/>
      <c r="CMF26" s="1637"/>
      <c r="CMG26" s="1637"/>
      <c r="CMH26" s="1637"/>
      <c r="CMI26" s="1637"/>
      <c r="CMJ26" s="1637"/>
      <c r="CMK26" s="1637"/>
      <c r="CML26" s="1637"/>
      <c r="CMM26" s="1637"/>
      <c r="CMN26" s="1637"/>
      <c r="CMO26" s="1637"/>
      <c r="CMP26" s="1637"/>
      <c r="CMQ26" s="1637"/>
      <c r="CMR26" s="1637"/>
      <c r="CMS26" s="1637"/>
      <c r="CMT26" s="1637"/>
      <c r="CMU26" s="1637"/>
      <c r="CMV26" s="1637"/>
      <c r="CMW26" s="1637"/>
      <c r="CMX26" s="1637"/>
      <c r="CMY26" s="1637"/>
      <c r="CMZ26" s="1637"/>
      <c r="CNA26" s="1637"/>
      <c r="CNB26" s="1637"/>
      <c r="CNC26" s="1637"/>
      <c r="CND26" s="1637"/>
      <c r="CNE26" s="1637"/>
      <c r="CNF26" s="1637"/>
      <c r="CNG26" s="1637"/>
      <c r="CNH26" s="1637"/>
      <c r="CNI26" s="1637"/>
      <c r="CNJ26" s="1637"/>
      <c r="CNK26" s="1637"/>
      <c r="CNL26" s="1637"/>
      <c r="CNM26" s="1637"/>
      <c r="CNN26" s="1637"/>
      <c r="CNO26" s="1637"/>
      <c r="CNP26" s="1637"/>
      <c r="CNQ26" s="1637"/>
      <c r="CNR26" s="1637"/>
      <c r="CNS26" s="1637"/>
      <c r="CNT26" s="1637"/>
      <c r="CNU26" s="1637"/>
      <c r="CNV26" s="1637"/>
      <c r="CNW26" s="1637"/>
      <c r="CNX26" s="1637"/>
      <c r="CNY26" s="1637"/>
      <c r="CNZ26" s="1637"/>
      <c r="COA26" s="1637"/>
      <c r="COB26" s="1637"/>
      <c r="COC26" s="1637"/>
      <c r="COD26" s="1637"/>
      <c r="COE26" s="1637"/>
      <c r="COF26" s="1637"/>
      <c r="COG26" s="1637"/>
      <c r="COH26" s="1637"/>
      <c r="COI26" s="1637"/>
      <c r="COJ26" s="1637"/>
      <c r="COK26" s="1637"/>
      <c r="COL26" s="1637"/>
      <c r="COM26" s="1637"/>
      <c r="CON26" s="1637"/>
      <c r="COO26" s="1637"/>
      <c r="COP26" s="1637"/>
      <c r="COQ26" s="1637"/>
      <c r="COR26" s="1637"/>
      <c r="COS26" s="1637"/>
      <c r="COT26" s="1637"/>
      <c r="COU26" s="1637"/>
      <c r="COV26" s="1637"/>
      <c r="COW26" s="1637"/>
      <c r="COX26" s="1637"/>
      <c r="COY26" s="1637"/>
      <c r="COZ26" s="1637"/>
      <c r="CPA26" s="1637"/>
      <c r="CPB26" s="1637"/>
      <c r="CPC26" s="1637"/>
      <c r="CPD26" s="1637"/>
      <c r="CPE26" s="1637"/>
      <c r="CPF26" s="1637"/>
      <c r="CPG26" s="1637"/>
      <c r="CPH26" s="1637"/>
      <c r="CPI26" s="1637"/>
      <c r="CPJ26" s="1637"/>
      <c r="CPK26" s="1637"/>
      <c r="CPL26" s="1637"/>
      <c r="CPM26" s="1637"/>
      <c r="CPN26" s="1637"/>
      <c r="CPO26" s="1637"/>
      <c r="CPP26" s="1637"/>
      <c r="CPQ26" s="1637"/>
      <c r="CPR26" s="1637"/>
      <c r="CPS26" s="1637"/>
      <c r="CPT26" s="1637"/>
      <c r="CPU26" s="1637"/>
      <c r="CPV26" s="1637"/>
      <c r="CPW26" s="1637"/>
      <c r="CPX26" s="1637"/>
      <c r="CPY26" s="1637"/>
      <c r="CPZ26" s="1637"/>
      <c r="CQA26" s="1637"/>
      <c r="CQB26" s="1637"/>
      <c r="CQC26" s="1637"/>
      <c r="CQD26" s="1637"/>
      <c r="CQE26" s="1637"/>
      <c r="CQF26" s="1637"/>
      <c r="CQG26" s="1637"/>
      <c r="CQH26" s="1637"/>
      <c r="CQI26" s="1637"/>
      <c r="CQJ26" s="1637"/>
      <c r="CQK26" s="1637"/>
      <c r="CQL26" s="1637"/>
      <c r="CQM26" s="1637"/>
      <c r="CQN26" s="1637"/>
      <c r="CQO26" s="1637"/>
      <c r="CQP26" s="1637"/>
      <c r="CQQ26" s="1637"/>
      <c r="CQR26" s="1637"/>
      <c r="CQS26" s="1637"/>
      <c r="CQT26" s="1637"/>
      <c r="CQU26" s="1637"/>
      <c r="CQV26" s="1637"/>
      <c r="CQW26" s="1637"/>
      <c r="CQX26" s="1637"/>
      <c r="CQY26" s="1637"/>
      <c r="CQZ26" s="1637"/>
      <c r="CRA26" s="1637"/>
      <c r="CRB26" s="1637"/>
      <c r="CRC26" s="1637"/>
      <c r="CRD26" s="1637"/>
      <c r="CRE26" s="1637"/>
      <c r="CRF26" s="1637"/>
      <c r="CRG26" s="1637"/>
      <c r="CRH26" s="1637"/>
      <c r="CRI26" s="1637"/>
      <c r="CRJ26" s="1637"/>
      <c r="CRK26" s="1637"/>
      <c r="CRL26" s="1637"/>
      <c r="CRM26" s="1637"/>
      <c r="CRN26" s="1637"/>
      <c r="CRO26" s="1637"/>
      <c r="CRP26" s="1637"/>
      <c r="CRQ26" s="1637"/>
      <c r="CRR26" s="1637"/>
      <c r="CRS26" s="1637"/>
      <c r="CRT26" s="1637"/>
      <c r="CRU26" s="1637"/>
      <c r="CRV26" s="1637"/>
      <c r="CRW26" s="1637"/>
      <c r="CRX26" s="1637"/>
      <c r="CRY26" s="1637"/>
      <c r="CRZ26" s="1637"/>
      <c r="CSA26" s="1637"/>
      <c r="CSB26" s="1637"/>
      <c r="CSC26" s="1637"/>
      <c r="CSD26" s="1637"/>
      <c r="CSE26" s="1637"/>
      <c r="CSF26" s="1637"/>
      <c r="CSG26" s="1637"/>
      <c r="CSH26" s="1637"/>
      <c r="CSI26" s="1637"/>
      <c r="CSJ26" s="1637"/>
      <c r="CSK26" s="1637"/>
      <c r="CSL26" s="1637"/>
      <c r="CSM26" s="1637"/>
      <c r="CSN26" s="1637"/>
      <c r="CSO26" s="1637"/>
      <c r="CSP26" s="1637"/>
      <c r="CSQ26" s="1637"/>
      <c r="CSR26" s="1637"/>
      <c r="CSS26" s="1637"/>
      <c r="CST26" s="1637"/>
      <c r="CSU26" s="1637"/>
      <c r="CSV26" s="1637"/>
      <c r="CSW26" s="1637"/>
      <c r="CSX26" s="1637"/>
      <c r="CSY26" s="1637"/>
      <c r="CSZ26" s="1637"/>
      <c r="CTA26" s="1637"/>
      <c r="CTB26" s="1637"/>
      <c r="CTC26" s="1637"/>
      <c r="CTD26" s="1637"/>
      <c r="CTE26" s="1637"/>
      <c r="CTF26" s="1637"/>
      <c r="CTG26" s="1637"/>
      <c r="CTH26" s="1637"/>
      <c r="CTI26" s="1637"/>
      <c r="CTJ26" s="1637"/>
      <c r="CTK26" s="1637"/>
      <c r="CTL26" s="1637"/>
      <c r="CTM26" s="1637"/>
      <c r="CTN26" s="1637"/>
      <c r="CTO26" s="1637"/>
      <c r="CTP26" s="1637"/>
      <c r="CTQ26" s="1637"/>
      <c r="CTR26" s="1637"/>
      <c r="CTS26" s="1637"/>
      <c r="CTT26" s="1637"/>
      <c r="CTU26" s="1637"/>
      <c r="CTV26" s="1637"/>
      <c r="CTW26" s="1637"/>
      <c r="CTX26" s="1637"/>
      <c r="CTY26" s="1637"/>
      <c r="CTZ26" s="1637"/>
      <c r="CUA26" s="1637"/>
      <c r="CUB26" s="1637"/>
      <c r="CUC26" s="1637"/>
      <c r="CUD26" s="1637"/>
      <c r="CUE26" s="1637"/>
      <c r="CUF26" s="1637"/>
      <c r="CUG26" s="1637"/>
      <c r="CUH26" s="1637"/>
      <c r="CUI26" s="1637"/>
      <c r="CUJ26" s="1637"/>
      <c r="CUK26" s="1637"/>
      <c r="CUL26" s="1637"/>
      <c r="CUM26" s="1637"/>
      <c r="CUN26" s="1637"/>
      <c r="CUO26" s="1637"/>
      <c r="CUP26" s="1637"/>
      <c r="CUQ26" s="1637"/>
      <c r="CUR26" s="1637"/>
      <c r="CUS26" s="1637"/>
      <c r="CUT26" s="1637"/>
      <c r="CUU26" s="1637"/>
      <c r="CUV26" s="1637"/>
      <c r="CUW26" s="1637"/>
      <c r="CUX26" s="1637"/>
      <c r="CUY26" s="1637"/>
      <c r="CUZ26" s="1637"/>
      <c r="CVA26" s="1637"/>
      <c r="CVB26" s="1637"/>
      <c r="CVC26" s="1637"/>
      <c r="CVD26" s="1637"/>
      <c r="CVE26" s="1637"/>
      <c r="CVF26" s="1637"/>
      <c r="CVG26" s="1637"/>
      <c r="CVH26" s="1637"/>
      <c r="CVI26" s="1637"/>
      <c r="CVJ26" s="1637"/>
      <c r="CVK26" s="1637"/>
      <c r="CVL26" s="1637"/>
      <c r="CVM26" s="1637"/>
      <c r="CVN26" s="1637"/>
      <c r="CVO26" s="1637"/>
      <c r="CVP26" s="1637"/>
      <c r="CVQ26" s="1637"/>
      <c r="CVR26" s="1637"/>
      <c r="CVS26" s="1637"/>
      <c r="CVT26" s="1637"/>
      <c r="CVU26" s="1637"/>
      <c r="CVV26" s="1637"/>
      <c r="CVW26" s="1637"/>
      <c r="CVX26" s="1637"/>
      <c r="CVY26" s="1637"/>
      <c r="CVZ26" s="1637"/>
      <c r="CWA26" s="1637"/>
      <c r="CWB26" s="1637"/>
      <c r="CWC26" s="1637"/>
      <c r="CWD26" s="1637"/>
      <c r="CWE26" s="1637"/>
      <c r="CWF26" s="1637"/>
      <c r="CWG26" s="1637"/>
      <c r="CWH26" s="1637"/>
      <c r="CWI26" s="1637"/>
      <c r="CWJ26" s="1637"/>
      <c r="CWK26" s="1637"/>
      <c r="CWL26" s="1637"/>
      <c r="CWM26" s="1637"/>
      <c r="CWN26" s="1637"/>
      <c r="CWO26" s="1637"/>
      <c r="CWP26" s="1637"/>
      <c r="CWQ26" s="1637"/>
      <c r="CWR26" s="1637"/>
      <c r="CWS26" s="1637"/>
      <c r="CWT26" s="1637"/>
      <c r="CWU26" s="1637"/>
      <c r="CWV26" s="1637"/>
      <c r="CWW26" s="1637"/>
      <c r="CWX26" s="1637"/>
      <c r="CWY26" s="1637"/>
      <c r="CWZ26" s="1637"/>
      <c r="CXA26" s="1637"/>
      <c r="CXB26" s="1637"/>
      <c r="CXC26" s="1637"/>
      <c r="CXD26" s="1637"/>
      <c r="CXE26" s="1637"/>
      <c r="CXF26" s="1637"/>
      <c r="CXG26" s="1637"/>
      <c r="CXH26" s="1637"/>
      <c r="CXI26" s="1637"/>
      <c r="CXJ26" s="1637"/>
      <c r="CXK26" s="1637"/>
      <c r="CXL26" s="1637"/>
      <c r="CXM26" s="1637"/>
      <c r="CXN26" s="1637"/>
      <c r="CXO26" s="1637"/>
      <c r="CXP26" s="1637"/>
      <c r="CXQ26" s="1637"/>
      <c r="CXR26" s="1637"/>
      <c r="CXS26" s="1637"/>
      <c r="CXT26" s="1637"/>
      <c r="CXU26" s="1637"/>
      <c r="CXV26" s="1637"/>
      <c r="CXW26" s="1637"/>
      <c r="CXX26" s="1637"/>
      <c r="CXY26" s="1637"/>
      <c r="CXZ26" s="1637"/>
      <c r="CYA26" s="1637"/>
      <c r="CYB26" s="1637"/>
      <c r="CYC26" s="1637"/>
      <c r="CYD26" s="1637"/>
      <c r="CYE26" s="1637"/>
      <c r="CYF26" s="1637"/>
      <c r="CYG26" s="1637"/>
      <c r="CYH26" s="1637"/>
      <c r="CYI26" s="1637"/>
      <c r="CYJ26" s="1637"/>
      <c r="CYK26" s="1637"/>
      <c r="CYL26" s="1637"/>
      <c r="CYM26" s="1637"/>
      <c r="CYN26" s="1637"/>
      <c r="CYO26" s="1637"/>
      <c r="CYP26" s="1637"/>
      <c r="CYQ26" s="1637"/>
      <c r="CYR26" s="1637"/>
      <c r="CYS26" s="1637"/>
      <c r="CYT26" s="1637"/>
      <c r="CYU26" s="1637"/>
      <c r="CYV26" s="1637"/>
      <c r="CYW26" s="1637"/>
      <c r="CYX26" s="1637"/>
      <c r="CYY26" s="1637"/>
      <c r="CYZ26" s="1637"/>
      <c r="CZA26" s="1637"/>
      <c r="CZB26" s="1637"/>
      <c r="CZC26" s="1637"/>
      <c r="CZD26" s="1637"/>
      <c r="CZE26" s="1637"/>
      <c r="CZF26" s="1637"/>
      <c r="CZG26" s="1637"/>
      <c r="CZH26" s="1637"/>
      <c r="CZI26" s="1637"/>
      <c r="CZJ26" s="1637"/>
      <c r="CZK26" s="1637"/>
      <c r="CZL26" s="1637"/>
      <c r="CZM26" s="1637"/>
      <c r="CZN26" s="1637"/>
      <c r="CZO26" s="1637"/>
      <c r="CZP26" s="1637"/>
      <c r="CZQ26" s="1637"/>
      <c r="CZR26" s="1637"/>
      <c r="CZS26" s="1637"/>
      <c r="CZT26" s="1637"/>
      <c r="CZU26" s="1637"/>
      <c r="CZV26" s="1637"/>
      <c r="CZW26" s="1637"/>
      <c r="CZX26" s="1637"/>
      <c r="CZY26" s="1637"/>
      <c r="CZZ26" s="1637"/>
      <c r="DAA26" s="1637"/>
      <c r="DAB26" s="1637"/>
      <c r="DAC26" s="1637"/>
      <c r="DAD26" s="1637"/>
      <c r="DAE26" s="1637"/>
      <c r="DAF26" s="1637"/>
      <c r="DAG26" s="1637"/>
      <c r="DAH26" s="1637"/>
      <c r="DAI26" s="1637"/>
      <c r="DAJ26" s="1637"/>
      <c r="DAK26" s="1637"/>
      <c r="DAL26" s="1637"/>
      <c r="DAM26" s="1637"/>
      <c r="DAN26" s="1637"/>
      <c r="DAO26" s="1637"/>
      <c r="DAP26" s="1637"/>
      <c r="DAQ26" s="1637"/>
      <c r="DAR26" s="1637"/>
      <c r="DAS26" s="1637"/>
      <c r="DAT26" s="1637"/>
      <c r="DAU26" s="1637"/>
      <c r="DAV26" s="1637"/>
      <c r="DAW26" s="1637"/>
      <c r="DAX26" s="1637"/>
      <c r="DAY26" s="1637"/>
      <c r="DAZ26" s="1637"/>
      <c r="DBA26" s="1637"/>
      <c r="DBB26" s="1637"/>
      <c r="DBC26" s="1637"/>
      <c r="DBD26" s="1637"/>
      <c r="DBE26" s="1637"/>
      <c r="DBF26" s="1637"/>
      <c r="DBG26" s="1637"/>
      <c r="DBH26" s="1637"/>
      <c r="DBI26" s="1637"/>
      <c r="DBJ26" s="1637"/>
      <c r="DBK26" s="1637"/>
      <c r="DBL26" s="1637"/>
      <c r="DBM26" s="1637"/>
      <c r="DBN26" s="1637"/>
      <c r="DBO26" s="1637"/>
      <c r="DBP26" s="1637"/>
      <c r="DBQ26" s="1637"/>
      <c r="DBR26" s="1637"/>
      <c r="DBS26" s="1637"/>
      <c r="DBT26" s="1637"/>
      <c r="DBU26" s="1637"/>
      <c r="DBV26" s="1637"/>
      <c r="DBW26" s="1637"/>
      <c r="DBX26" s="1637"/>
      <c r="DBY26" s="1637"/>
      <c r="DBZ26" s="1637"/>
      <c r="DCA26" s="1637"/>
      <c r="DCB26" s="1637"/>
      <c r="DCC26" s="1637"/>
      <c r="DCD26" s="1637"/>
      <c r="DCE26" s="1637"/>
      <c r="DCF26" s="1637"/>
      <c r="DCG26" s="1637"/>
      <c r="DCH26" s="1637"/>
      <c r="DCI26" s="1637"/>
      <c r="DCJ26" s="1637"/>
      <c r="DCK26" s="1637"/>
      <c r="DCL26" s="1637"/>
      <c r="DCM26" s="1637"/>
      <c r="DCN26" s="1637"/>
      <c r="DCO26" s="1637"/>
      <c r="DCP26" s="1637"/>
      <c r="DCQ26" s="1637"/>
      <c r="DCR26" s="1637"/>
      <c r="DCS26" s="1637"/>
      <c r="DCT26" s="1637"/>
      <c r="DCU26" s="1637"/>
      <c r="DCV26" s="1637"/>
      <c r="DCW26" s="1637"/>
      <c r="DCX26" s="1637"/>
      <c r="DCY26" s="1637"/>
      <c r="DCZ26" s="1637"/>
      <c r="DDA26" s="1637"/>
      <c r="DDB26" s="1637"/>
      <c r="DDC26" s="1637"/>
      <c r="DDD26" s="1637"/>
      <c r="DDE26" s="1637"/>
      <c r="DDF26" s="1637"/>
      <c r="DDG26" s="1637"/>
      <c r="DDH26" s="1637"/>
      <c r="DDI26" s="1637"/>
      <c r="DDJ26" s="1637"/>
      <c r="DDK26" s="1637"/>
      <c r="DDL26" s="1637"/>
      <c r="DDM26" s="1637"/>
      <c r="DDN26" s="1637"/>
      <c r="DDO26" s="1637"/>
      <c r="DDP26" s="1637"/>
      <c r="DDQ26" s="1637"/>
      <c r="DDR26" s="1637"/>
      <c r="DDS26" s="1637"/>
      <c r="DDT26" s="1637"/>
      <c r="DDU26" s="1637"/>
      <c r="DDV26" s="1637"/>
      <c r="DDW26" s="1637"/>
      <c r="DDX26" s="1637"/>
      <c r="DDY26" s="1637"/>
      <c r="DDZ26" s="1637"/>
      <c r="DEA26" s="1637"/>
      <c r="DEB26" s="1637"/>
      <c r="DEC26" s="1637"/>
      <c r="DED26" s="1637"/>
      <c r="DEE26" s="1637"/>
      <c r="DEF26" s="1637"/>
      <c r="DEG26" s="1637"/>
      <c r="DEH26" s="1637"/>
      <c r="DEI26" s="1637"/>
      <c r="DEJ26" s="1637"/>
      <c r="DEK26" s="1637"/>
      <c r="DEL26" s="1637"/>
      <c r="DEM26" s="1637"/>
      <c r="DEN26" s="1637"/>
      <c r="DEO26" s="1637"/>
      <c r="DEP26" s="1637"/>
      <c r="DEQ26" s="1637"/>
      <c r="DER26" s="1637"/>
      <c r="DES26" s="1637"/>
      <c r="DET26" s="1637"/>
      <c r="DEU26" s="1637"/>
      <c r="DEV26" s="1637"/>
      <c r="DEW26" s="1637"/>
      <c r="DEX26" s="1637"/>
      <c r="DEY26" s="1637"/>
      <c r="DEZ26" s="1637"/>
      <c r="DFA26" s="1637"/>
      <c r="DFB26" s="1637"/>
      <c r="DFC26" s="1637"/>
      <c r="DFD26" s="1637"/>
      <c r="DFE26" s="1637"/>
      <c r="DFF26" s="1637"/>
      <c r="DFG26" s="1637"/>
      <c r="DFH26" s="1637"/>
      <c r="DFI26" s="1637"/>
      <c r="DFJ26" s="1637"/>
      <c r="DFK26" s="1637"/>
      <c r="DFL26" s="1637"/>
      <c r="DFM26" s="1637"/>
      <c r="DFN26" s="1637"/>
      <c r="DFO26" s="1637"/>
      <c r="DFP26" s="1637"/>
      <c r="DFQ26" s="1637"/>
      <c r="DFR26" s="1637"/>
      <c r="DFS26" s="1637"/>
      <c r="DFT26" s="1637"/>
      <c r="DFU26" s="1637"/>
      <c r="DFV26" s="1637"/>
      <c r="DFW26" s="1637"/>
      <c r="DFX26" s="1637"/>
      <c r="DFY26" s="1637"/>
      <c r="DFZ26" s="1637"/>
      <c r="DGA26" s="1637"/>
      <c r="DGB26" s="1637"/>
      <c r="DGC26" s="1637"/>
      <c r="DGD26" s="1637"/>
      <c r="DGE26" s="1637"/>
      <c r="DGF26" s="1637"/>
      <c r="DGG26" s="1637"/>
      <c r="DGH26" s="1637"/>
      <c r="DGI26" s="1637"/>
      <c r="DGJ26" s="1637"/>
      <c r="DGK26" s="1637"/>
      <c r="DGL26" s="1637"/>
      <c r="DGM26" s="1637"/>
      <c r="DGN26" s="1637"/>
      <c r="DGO26" s="1637"/>
      <c r="DGP26" s="1637"/>
      <c r="DGQ26" s="1637"/>
      <c r="DGR26" s="1637"/>
      <c r="DGS26" s="1637"/>
      <c r="DGT26" s="1637"/>
      <c r="DGU26" s="1637"/>
      <c r="DGV26" s="1637"/>
      <c r="DGW26" s="1637"/>
      <c r="DGX26" s="1637"/>
      <c r="DGY26" s="1637"/>
      <c r="DGZ26" s="1637"/>
      <c r="DHA26" s="1637"/>
      <c r="DHB26" s="1637"/>
      <c r="DHC26" s="1637"/>
      <c r="DHD26" s="1637"/>
      <c r="DHE26" s="1637"/>
      <c r="DHF26" s="1637"/>
      <c r="DHG26" s="1637"/>
      <c r="DHH26" s="1637"/>
      <c r="DHI26" s="1637"/>
      <c r="DHJ26" s="1637"/>
      <c r="DHK26" s="1637"/>
      <c r="DHL26" s="1637"/>
      <c r="DHM26" s="1637"/>
      <c r="DHN26" s="1637"/>
      <c r="DHO26" s="1637"/>
      <c r="DHP26" s="1637"/>
      <c r="DHQ26" s="1637"/>
      <c r="DHR26" s="1637"/>
      <c r="DHS26" s="1637"/>
      <c r="DHT26" s="1637"/>
      <c r="DHU26" s="1637"/>
      <c r="DHV26" s="1637"/>
      <c r="DHW26" s="1637"/>
      <c r="DHX26" s="1637"/>
      <c r="DHY26" s="1637"/>
      <c r="DHZ26" s="1637"/>
      <c r="DIA26" s="1637"/>
      <c r="DIB26" s="1637"/>
      <c r="DIC26" s="1637"/>
      <c r="DID26" s="1637"/>
      <c r="DIE26" s="1637"/>
      <c r="DIF26" s="1637"/>
      <c r="DIG26" s="1637"/>
      <c r="DIH26" s="1637"/>
      <c r="DII26" s="1637"/>
      <c r="DIJ26" s="1637"/>
      <c r="DIK26" s="1637"/>
      <c r="DIL26" s="1637"/>
      <c r="DIM26" s="1637"/>
      <c r="DIN26" s="1637"/>
      <c r="DIO26" s="1637"/>
      <c r="DIP26" s="1637"/>
      <c r="DIQ26" s="1637"/>
      <c r="DIR26" s="1637"/>
      <c r="DIS26" s="1637"/>
      <c r="DIT26" s="1637"/>
      <c r="DIU26" s="1637"/>
      <c r="DIV26" s="1637"/>
      <c r="DIW26" s="1637"/>
      <c r="DIX26" s="1637"/>
      <c r="DIY26" s="1637"/>
      <c r="DIZ26" s="1637"/>
      <c r="DJA26" s="1637"/>
      <c r="DJB26" s="1637"/>
      <c r="DJC26" s="1637"/>
      <c r="DJD26" s="1637"/>
      <c r="DJE26" s="1637"/>
      <c r="DJF26" s="1637"/>
      <c r="DJG26" s="1637"/>
      <c r="DJH26" s="1637"/>
      <c r="DJI26" s="1637"/>
      <c r="DJJ26" s="1637"/>
      <c r="DJK26" s="1637"/>
      <c r="DJL26" s="1637"/>
      <c r="DJM26" s="1637"/>
      <c r="DJN26" s="1637"/>
      <c r="DJO26" s="1637"/>
      <c r="DJP26" s="1637"/>
      <c r="DJQ26" s="1637"/>
      <c r="DJR26" s="1637"/>
      <c r="DJS26" s="1637"/>
      <c r="DJT26" s="1637"/>
      <c r="DJU26" s="1637"/>
      <c r="DJV26" s="1637"/>
      <c r="DJW26" s="1637"/>
      <c r="DJX26" s="1637"/>
      <c r="DJY26" s="1637"/>
      <c r="DJZ26" s="1637"/>
      <c r="DKA26" s="1637"/>
      <c r="DKB26" s="1637"/>
      <c r="DKC26" s="1637"/>
      <c r="DKD26" s="1637"/>
      <c r="DKE26" s="1637"/>
      <c r="DKF26" s="1637"/>
      <c r="DKG26" s="1637"/>
      <c r="DKH26" s="1637"/>
      <c r="DKI26" s="1637"/>
      <c r="DKJ26" s="1637"/>
      <c r="DKK26" s="1637"/>
      <c r="DKL26" s="1637"/>
      <c r="DKM26" s="1637"/>
      <c r="DKN26" s="1637"/>
      <c r="DKO26" s="1637"/>
      <c r="DKP26" s="1637"/>
      <c r="DKQ26" s="1637"/>
      <c r="DKR26" s="1637"/>
      <c r="DKS26" s="1637"/>
      <c r="DKT26" s="1637"/>
      <c r="DKU26" s="1637"/>
      <c r="DKV26" s="1637"/>
      <c r="DKW26" s="1637"/>
      <c r="DKX26" s="1637"/>
      <c r="DKY26" s="1637"/>
      <c r="DKZ26" s="1637"/>
      <c r="DLA26" s="1637"/>
      <c r="DLB26" s="1637"/>
      <c r="DLC26" s="1637"/>
      <c r="DLD26" s="1637"/>
      <c r="DLE26" s="1637"/>
      <c r="DLF26" s="1637"/>
      <c r="DLG26" s="1637"/>
      <c r="DLH26" s="1637"/>
      <c r="DLI26" s="1637"/>
      <c r="DLJ26" s="1637"/>
      <c r="DLK26" s="1637"/>
      <c r="DLL26" s="1637"/>
      <c r="DLM26" s="1637"/>
      <c r="DLN26" s="1637"/>
      <c r="DLO26" s="1637"/>
      <c r="DLP26" s="1637"/>
      <c r="DLQ26" s="1637"/>
      <c r="DLR26" s="1637"/>
      <c r="DLS26" s="1637"/>
      <c r="DLT26" s="1637"/>
      <c r="DLU26" s="1637"/>
      <c r="DLV26" s="1637"/>
      <c r="DLW26" s="1637"/>
      <c r="DLX26" s="1637"/>
      <c r="DLY26" s="1637"/>
      <c r="DLZ26" s="1637"/>
      <c r="DMA26" s="1637"/>
      <c r="DMB26" s="1637"/>
      <c r="DMC26" s="1637"/>
      <c r="DMD26" s="1637"/>
      <c r="DME26" s="1637"/>
      <c r="DMF26" s="1637"/>
      <c r="DMG26" s="1637"/>
      <c r="DMH26" s="1637"/>
      <c r="DMI26" s="1637"/>
      <c r="DMJ26" s="1637"/>
      <c r="DMK26" s="1637"/>
      <c r="DML26" s="1637"/>
      <c r="DMM26" s="1637"/>
      <c r="DMN26" s="1637"/>
      <c r="DMO26" s="1637"/>
      <c r="DMP26" s="1637"/>
      <c r="DMQ26" s="1637"/>
      <c r="DMR26" s="1637"/>
      <c r="DMS26" s="1637"/>
      <c r="DMT26" s="1637"/>
      <c r="DMU26" s="1637"/>
      <c r="DMV26" s="1637"/>
      <c r="DMW26" s="1637"/>
      <c r="DMX26" s="1637"/>
      <c r="DMY26" s="1637"/>
      <c r="DMZ26" s="1637"/>
      <c r="DNA26" s="1637"/>
      <c r="DNB26" s="1637"/>
      <c r="DNC26" s="1637"/>
      <c r="DND26" s="1637"/>
      <c r="DNE26" s="1637"/>
      <c r="DNF26" s="1637"/>
      <c r="DNG26" s="1637"/>
      <c r="DNH26" s="1637"/>
      <c r="DNI26" s="1637"/>
      <c r="DNJ26" s="1637"/>
      <c r="DNK26" s="1637"/>
      <c r="DNL26" s="1637"/>
      <c r="DNM26" s="1637"/>
      <c r="DNN26" s="1637"/>
      <c r="DNO26" s="1637"/>
      <c r="DNP26" s="1637"/>
      <c r="DNQ26" s="1637"/>
      <c r="DNR26" s="1637"/>
      <c r="DNS26" s="1637"/>
      <c r="DNT26" s="1637"/>
      <c r="DNU26" s="1637"/>
      <c r="DNV26" s="1637"/>
      <c r="DNW26" s="1637"/>
      <c r="DNX26" s="1637"/>
      <c r="DNY26" s="1637"/>
      <c r="DNZ26" s="1637"/>
      <c r="DOA26" s="1637"/>
      <c r="DOB26" s="1637"/>
      <c r="DOC26" s="1637"/>
      <c r="DOD26" s="1637"/>
      <c r="DOE26" s="1637"/>
      <c r="DOF26" s="1637"/>
      <c r="DOG26" s="1637"/>
      <c r="DOH26" s="1637"/>
      <c r="DOI26" s="1637"/>
      <c r="DOJ26" s="1637"/>
      <c r="DOK26" s="1637"/>
      <c r="DOL26" s="1637"/>
      <c r="DOM26" s="1637"/>
      <c r="DON26" s="1637"/>
      <c r="DOO26" s="1637"/>
      <c r="DOP26" s="1637"/>
      <c r="DOQ26" s="1637"/>
      <c r="DOR26" s="1637"/>
      <c r="DOS26" s="1637"/>
      <c r="DOT26" s="1637"/>
      <c r="DOU26" s="1637"/>
      <c r="DOV26" s="1637"/>
      <c r="DOW26" s="1637"/>
      <c r="DOX26" s="1637"/>
      <c r="DOY26" s="1637"/>
      <c r="DOZ26" s="1637"/>
      <c r="DPA26" s="1637"/>
      <c r="DPB26" s="1637"/>
      <c r="DPC26" s="1637"/>
      <c r="DPD26" s="1637"/>
      <c r="DPE26" s="1637"/>
      <c r="DPF26" s="1637"/>
      <c r="DPG26" s="1637"/>
      <c r="DPH26" s="1637"/>
      <c r="DPI26" s="1637"/>
      <c r="DPJ26" s="1637"/>
      <c r="DPK26" s="1637"/>
      <c r="DPL26" s="1637"/>
      <c r="DPM26" s="1637"/>
      <c r="DPN26" s="1637"/>
      <c r="DPO26" s="1637"/>
      <c r="DPP26" s="1637"/>
      <c r="DPQ26" s="1637"/>
      <c r="DPR26" s="1637"/>
      <c r="DPS26" s="1637"/>
      <c r="DPT26" s="1637"/>
      <c r="DPU26" s="1637"/>
      <c r="DPV26" s="1637"/>
      <c r="DPW26" s="1637"/>
      <c r="DPX26" s="1637"/>
      <c r="DPY26" s="1637"/>
      <c r="DPZ26" s="1637"/>
      <c r="DQA26" s="1637"/>
      <c r="DQB26" s="1637"/>
      <c r="DQC26" s="1637"/>
      <c r="DQD26" s="1637"/>
      <c r="DQE26" s="1637"/>
      <c r="DQF26" s="1637"/>
      <c r="DQG26" s="1637"/>
      <c r="DQH26" s="1637"/>
      <c r="DQI26" s="1637"/>
      <c r="DQJ26" s="1637"/>
      <c r="DQK26" s="1637"/>
      <c r="DQL26" s="1637"/>
      <c r="DQM26" s="1637"/>
      <c r="DQN26" s="1637"/>
      <c r="DQO26" s="1637"/>
      <c r="DQP26" s="1637"/>
      <c r="DQQ26" s="1637"/>
      <c r="DQR26" s="1637"/>
      <c r="DQS26" s="1637"/>
      <c r="DQT26" s="1637"/>
      <c r="DQU26" s="1637"/>
      <c r="DQV26" s="1637"/>
      <c r="DQW26" s="1637"/>
      <c r="DQX26" s="1637"/>
      <c r="DQY26" s="1637"/>
      <c r="DQZ26" s="1637"/>
      <c r="DRA26" s="1637"/>
      <c r="DRB26" s="1637"/>
      <c r="DRC26" s="1637"/>
      <c r="DRD26" s="1637"/>
      <c r="DRE26" s="1637"/>
      <c r="DRF26" s="1637"/>
      <c r="DRG26" s="1637"/>
      <c r="DRH26" s="1637"/>
      <c r="DRI26" s="1637"/>
      <c r="DRJ26" s="1637"/>
      <c r="DRK26" s="1637"/>
      <c r="DRL26" s="1637"/>
      <c r="DRM26" s="1637"/>
      <c r="DRN26" s="1637"/>
      <c r="DRO26" s="1637"/>
      <c r="DRP26" s="1637"/>
      <c r="DRQ26" s="1637"/>
      <c r="DRR26" s="1637"/>
      <c r="DRS26" s="1637"/>
      <c r="DRT26" s="1637"/>
      <c r="DRU26" s="1637"/>
      <c r="DRV26" s="1637"/>
      <c r="DRW26" s="1637"/>
      <c r="DRX26" s="1637"/>
      <c r="DRY26" s="1637"/>
      <c r="DRZ26" s="1637"/>
      <c r="DSA26" s="1637"/>
      <c r="DSB26" s="1637"/>
      <c r="DSC26" s="1637"/>
      <c r="DSD26" s="1637"/>
      <c r="DSE26" s="1637"/>
      <c r="DSF26" s="1637"/>
      <c r="DSG26" s="1637"/>
      <c r="DSH26" s="1637"/>
      <c r="DSI26" s="1637"/>
      <c r="DSJ26" s="1637"/>
      <c r="DSK26" s="1637"/>
      <c r="DSL26" s="1637"/>
      <c r="DSM26" s="1637"/>
      <c r="DSN26" s="1637"/>
      <c r="DSO26" s="1637"/>
      <c r="DSP26" s="1637"/>
      <c r="DSQ26" s="1637"/>
      <c r="DSR26" s="1637"/>
      <c r="DSS26" s="1637"/>
      <c r="DST26" s="1637"/>
      <c r="DSU26" s="1637"/>
      <c r="DSV26" s="1637"/>
      <c r="DSW26" s="1637"/>
      <c r="DSX26" s="1637"/>
      <c r="DSY26" s="1637"/>
      <c r="DSZ26" s="1637"/>
      <c r="DTA26" s="1637"/>
      <c r="DTB26" s="1637"/>
      <c r="DTC26" s="1637"/>
      <c r="DTD26" s="1637"/>
      <c r="DTE26" s="1637"/>
      <c r="DTF26" s="1637"/>
      <c r="DTG26" s="1637"/>
      <c r="DTH26" s="1637"/>
      <c r="DTI26" s="1637"/>
      <c r="DTJ26" s="1637"/>
      <c r="DTK26" s="1637"/>
      <c r="DTL26" s="1637"/>
      <c r="DTM26" s="1637"/>
      <c r="DTN26" s="1637"/>
      <c r="DTO26" s="1637"/>
      <c r="DTP26" s="1637"/>
      <c r="DTQ26" s="1637"/>
      <c r="DTR26" s="1637"/>
      <c r="DTS26" s="1637"/>
      <c r="DTT26" s="1637"/>
      <c r="DTU26" s="1637"/>
      <c r="DTV26" s="1637"/>
      <c r="DTW26" s="1637"/>
      <c r="DTX26" s="1637"/>
      <c r="DTY26" s="1637"/>
      <c r="DTZ26" s="1637"/>
      <c r="DUA26" s="1637"/>
      <c r="DUB26" s="1637"/>
      <c r="DUC26" s="1637"/>
      <c r="DUD26" s="1637"/>
      <c r="DUE26" s="1637"/>
      <c r="DUF26" s="1637"/>
      <c r="DUG26" s="1637"/>
      <c r="DUH26" s="1637"/>
      <c r="DUI26" s="1637"/>
      <c r="DUJ26" s="1637"/>
      <c r="DUK26" s="1637"/>
      <c r="DUL26" s="1637"/>
      <c r="DUM26" s="1637"/>
      <c r="DUN26" s="1637"/>
      <c r="DUO26" s="1637"/>
      <c r="DUP26" s="1637"/>
      <c r="DUQ26" s="1637"/>
      <c r="DUR26" s="1637"/>
      <c r="DUS26" s="1637"/>
      <c r="DUT26" s="1637"/>
      <c r="DUU26" s="1637"/>
      <c r="DUV26" s="1637"/>
      <c r="DUW26" s="1637"/>
      <c r="DUX26" s="1637"/>
      <c r="DUY26" s="1637"/>
      <c r="DUZ26" s="1637"/>
      <c r="DVA26" s="1637"/>
      <c r="DVB26" s="1637"/>
      <c r="DVC26" s="1637"/>
      <c r="DVD26" s="1637"/>
      <c r="DVE26" s="1637"/>
      <c r="DVF26" s="1637"/>
      <c r="DVG26" s="1637"/>
      <c r="DVH26" s="1637"/>
      <c r="DVI26" s="1637"/>
      <c r="DVJ26" s="1637"/>
      <c r="DVK26" s="1637"/>
      <c r="DVL26" s="1637"/>
      <c r="DVM26" s="1637"/>
      <c r="DVN26" s="1637"/>
      <c r="DVO26" s="1637"/>
      <c r="DVP26" s="1637"/>
      <c r="DVQ26" s="1637"/>
      <c r="DVR26" s="1637"/>
      <c r="DVS26" s="1637"/>
      <c r="DVT26" s="1637"/>
      <c r="DVU26" s="1637"/>
      <c r="DVV26" s="1637"/>
      <c r="DVW26" s="1637"/>
      <c r="DVX26" s="1637"/>
      <c r="DVY26" s="1637"/>
      <c r="DVZ26" s="1637"/>
      <c r="DWA26" s="1637"/>
      <c r="DWB26" s="1637"/>
      <c r="DWC26" s="1637"/>
      <c r="DWD26" s="1637"/>
      <c r="DWE26" s="1637"/>
      <c r="DWF26" s="1637"/>
      <c r="DWG26" s="1637"/>
      <c r="DWH26" s="1637"/>
      <c r="DWI26" s="1637"/>
      <c r="DWJ26" s="1637"/>
      <c r="DWK26" s="1637"/>
      <c r="DWL26" s="1637"/>
      <c r="DWM26" s="1637"/>
      <c r="DWN26" s="1637"/>
      <c r="DWO26" s="1637"/>
      <c r="DWP26" s="1637"/>
      <c r="DWQ26" s="1637"/>
      <c r="DWR26" s="1637"/>
      <c r="DWS26" s="1637"/>
      <c r="DWT26" s="1637"/>
      <c r="DWU26" s="1637"/>
      <c r="DWV26" s="1637"/>
      <c r="DWW26" s="1637"/>
      <c r="DWX26" s="1637"/>
      <c r="DWY26" s="1637"/>
      <c r="DWZ26" s="1637"/>
      <c r="DXA26" s="1637"/>
      <c r="DXB26" s="1637"/>
      <c r="DXC26" s="1637"/>
      <c r="DXD26" s="1637"/>
      <c r="DXE26" s="1637"/>
      <c r="DXF26" s="1637"/>
      <c r="DXG26" s="1637"/>
      <c r="DXH26" s="1637"/>
      <c r="DXI26" s="1637"/>
      <c r="DXJ26" s="1637"/>
      <c r="DXK26" s="1637"/>
      <c r="DXL26" s="1637"/>
      <c r="DXM26" s="1637"/>
      <c r="DXN26" s="1637"/>
      <c r="DXO26" s="1637"/>
      <c r="DXP26" s="1637"/>
      <c r="DXQ26" s="1637"/>
      <c r="DXR26" s="1637"/>
      <c r="DXS26" s="1637"/>
      <c r="DXT26" s="1637"/>
      <c r="DXU26" s="1637"/>
      <c r="DXV26" s="1637"/>
      <c r="DXW26" s="1637"/>
      <c r="DXX26" s="1637"/>
      <c r="DXY26" s="1637"/>
      <c r="DXZ26" s="1637"/>
      <c r="DYA26" s="1637"/>
      <c r="DYB26" s="1637"/>
      <c r="DYC26" s="1637"/>
      <c r="DYD26" s="1637"/>
      <c r="DYE26" s="1637"/>
      <c r="DYF26" s="1637"/>
      <c r="DYG26" s="1637"/>
      <c r="DYH26" s="1637"/>
      <c r="DYI26" s="1637"/>
      <c r="DYJ26" s="1637"/>
      <c r="DYK26" s="1637"/>
      <c r="DYL26" s="1637"/>
      <c r="DYM26" s="1637"/>
      <c r="DYN26" s="1637"/>
      <c r="DYO26" s="1637"/>
      <c r="DYP26" s="1637"/>
      <c r="DYQ26" s="1637"/>
      <c r="DYR26" s="1637"/>
      <c r="DYS26" s="1637"/>
      <c r="DYT26" s="1637"/>
      <c r="DYU26" s="1637"/>
      <c r="DYV26" s="1637"/>
      <c r="DYW26" s="1637"/>
      <c r="DYX26" s="1637"/>
      <c r="DYY26" s="1637"/>
      <c r="DYZ26" s="1637"/>
      <c r="DZA26" s="1637"/>
      <c r="DZB26" s="1637"/>
      <c r="DZC26" s="1637"/>
      <c r="DZD26" s="1637"/>
      <c r="DZE26" s="1637"/>
      <c r="DZF26" s="1637"/>
      <c r="DZG26" s="1637"/>
      <c r="DZH26" s="1637"/>
      <c r="DZI26" s="1637"/>
      <c r="DZJ26" s="1637"/>
      <c r="DZK26" s="1637"/>
      <c r="DZL26" s="1637"/>
      <c r="DZM26" s="1637"/>
      <c r="DZN26" s="1637"/>
      <c r="DZO26" s="1637"/>
      <c r="DZP26" s="1637"/>
      <c r="DZQ26" s="1637"/>
      <c r="DZR26" s="1637"/>
      <c r="DZS26" s="1637"/>
      <c r="DZT26" s="1637"/>
      <c r="DZU26" s="1637"/>
      <c r="DZV26" s="1637"/>
      <c r="DZW26" s="1637"/>
      <c r="DZX26" s="1637"/>
      <c r="DZY26" s="1637"/>
      <c r="DZZ26" s="1637"/>
      <c r="EAA26" s="1637"/>
      <c r="EAB26" s="1637"/>
      <c r="EAC26" s="1637"/>
      <c r="EAD26" s="1637"/>
      <c r="EAE26" s="1637"/>
      <c r="EAF26" s="1637"/>
      <c r="EAG26" s="1637"/>
      <c r="EAH26" s="1637"/>
      <c r="EAI26" s="1637"/>
      <c r="EAJ26" s="1637"/>
      <c r="EAK26" s="1637"/>
      <c r="EAL26" s="1637"/>
      <c r="EAM26" s="1637"/>
      <c r="EAN26" s="1637"/>
      <c r="EAO26" s="1637"/>
      <c r="EAP26" s="1637"/>
      <c r="EAQ26" s="1637"/>
      <c r="EAR26" s="1637"/>
      <c r="EAS26" s="1637"/>
      <c r="EAT26" s="1637"/>
      <c r="EAU26" s="1637"/>
      <c r="EAV26" s="1637"/>
      <c r="EAW26" s="1637"/>
      <c r="EAX26" s="1637"/>
      <c r="EAY26" s="1637"/>
      <c r="EAZ26" s="1637"/>
      <c r="EBA26" s="1637"/>
      <c r="EBB26" s="1637"/>
      <c r="EBC26" s="1637"/>
      <c r="EBD26" s="1637"/>
      <c r="EBE26" s="1637"/>
      <c r="EBF26" s="1637"/>
      <c r="EBG26" s="1637"/>
      <c r="EBH26" s="1637"/>
      <c r="EBI26" s="1637"/>
      <c r="EBJ26" s="1637"/>
      <c r="EBK26" s="1637"/>
      <c r="EBL26" s="1637"/>
      <c r="EBM26" s="1637"/>
      <c r="EBN26" s="1637"/>
      <c r="EBO26" s="1637"/>
      <c r="EBP26" s="1637"/>
      <c r="EBQ26" s="1637"/>
      <c r="EBR26" s="1637"/>
      <c r="EBS26" s="1637"/>
      <c r="EBT26" s="1637"/>
      <c r="EBU26" s="1637"/>
      <c r="EBV26" s="1637"/>
      <c r="EBW26" s="1637"/>
      <c r="EBX26" s="1637"/>
      <c r="EBY26" s="1637"/>
      <c r="EBZ26" s="1637"/>
      <c r="ECA26" s="1637"/>
      <c r="ECB26" s="1637"/>
      <c r="ECC26" s="1637"/>
      <c r="ECD26" s="1637"/>
      <c r="ECE26" s="1637"/>
      <c r="ECF26" s="1637"/>
      <c r="ECG26" s="1637"/>
      <c r="ECH26" s="1637"/>
      <c r="ECI26" s="1637"/>
      <c r="ECJ26" s="1637"/>
      <c r="ECK26" s="1637"/>
      <c r="ECL26" s="1637"/>
      <c r="ECM26" s="1637"/>
      <c r="ECN26" s="1637"/>
      <c r="ECO26" s="1637"/>
      <c r="ECP26" s="1637"/>
      <c r="ECQ26" s="1637"/>
      <c r="ECR26" s="1637"/>
      <c r="ECS26" s="1637"/>
      <c r="ECT26" s="1637"/>
      <c r="ECU26" s="1637"/>
      <c r="ECV26" s="1637"/>
      <c r="ECW26" s="1637"/>
      <c r="ECX26" s="1637"/>
      <c r="ECY26" s="1637"/>
      <c r="ECZ26" s="1637"/>
      <c r="EDA26" s="1637"/>
      <c r="EDB26" s="1637"/>
      <c r="EDC26" s="1637"/>
      <c r="EDD26" s="1637"/>
      <c r="EDE26" s="1637"/>
      <c r="EDF26" s="1637"/>
      <c r="EDG26" s="1637"/>
      <c r="EDH26" s="1637"/>
      <c r="EDI26" s="1637"/>
      <c r="EDJ26" s="1637"/>
      <c r="EDK26" s="1637"/>
      <c r="EDL26" s="1637"/>
      <c r="EDM26" s="1637"/>
      <c r="EDN26" s="1637"/>
      <c r="EDO26" s="1637"/>
      <c r="EDP26" s="1637"/>
      <c r="EDQ26" s="1637"/>
      <c r="EDR26" s="1637"/>
      <c r="EDS26" s="1637"/>
      <c r="EDT26" s="1637"/>
      <c r="EDU26" s="1637"/>
      <c r="EDV26" s="1637"/>
      <c r="EDW26" s="1637"/>
      <c r="EDX26" s="1637"/>
      <c r="EDY26" s="1637"/>
      <c r="EDZ26" s="1637"/>
      <c r="EEA26" s="1637"/>
      <c r="EEB26" s="1637"/>
      <c r="EEC26" s="1637"/>
      <c r="EED26" s="1637"/>
      <c r="EEE26" s="1637"/>
      <c r="EEF26" s="1637"/>
      <c r="EEG26" s="1637"/>
      <c r="EEH26" s="1637"/>
      <c r="EEI26" s="1637"/>
      <c r="EEJ26" s="1637"/>
      <c r="EEK26" s="1637"/>
      <c r="EEL26" s="1637"/>
      <c r="EEM26" s="1637"/>
      <c r="EEN26" s="1637"/>
      <c r="EEO26" s="1637"/>
      <c r="EEP26" s="1637"/>
      <c r="EEQ26" s="1637"/>
      <c r="EER26" s="1637"/>
      <c r="EES26" s="1637"/>
      <c r="EET26" s="1637"/>
      <c r="EEU26" s="1637"/>
      <c r="EEV26" s="1637"/>
      <c r="EEW26" s="1637"/>
      <c r="EEX26" s="1637"/>
      <c r="EEY26" s="1637"/>
      <c r="EEZ26" s="1637"/>
      <c r="EFA26" s="1637"/>
      <c r="EFB26" s="1637"/>
      <c r="EFC26" s="1637"/>
      <c r="EFD26" s="1637"/>
      <c r="EFE26" s="1637"/>
      <c r="EFF26" s="1637"/>
      <c r="EFG26" s="1637"/>
      <c r="EFH26" s="1637"/>
      <c r="EFI26" s="1637"/>
      <c r="EFJ26" s="1637"/>
      <c r="EFK26" s="1637"/>
      <c r="EFL26" s="1637"/>
      <c r="EFM26" s="1637"/>
      <c r="EFN26" s="1637"/>
      <c r="EFO26" s="1637"/>
      <c r="EFP26" s="1637"/>
      <c r="EFQ26" s="1637"/>
      <c r="EFR26" s="1637"/>
      <c r="EFS26" s="1637"/>
      <c r="EFT26" s="1637"/>
      <c r="EFU26" s="1637"/>
      <c r="EFV26" s="1637"/>
      <c r="EFW26" s="1637"/>
      <c r="EFX26" s="1637"/>
      <c r="EFY26" s="1637"/>
      <c r="EFZ26" s="1637"/>
      <c r="EGA26" s="1637"/>
      <c r="EGB26" s="1637"/>
      <c r="EGC26" s="1637"/>
      <c r="EGD26" s="1637"/>
      <c r="EGE26" s="1637"/>
      <c r="EGF26" s="1637"/>
      <c r="EGG26" s="1637"/>
      <c r="EGH26" s="1637"/>
      <c r="EGI26" s="1637"/>
      <c r="EGJ26" s="1637"/>
      <c r="EGK26" s="1637"/>
      <c r="EGL26" s="1637"/>
      <c r="EGM26" s="1637"/>
      <c r="EGN26" s="1637"/>
      <c r="EGO26" s="1637"/>
      <c r="EGP26" s="1637"/>
      <c r="EGQ26" s="1637"/>
      <c r="EGR26" s="1637"/>
      <c r="EGS26" s="1637"/>
      <c r="EGT26" s="1637"/>
      <c r="EGU26" s="1637"/>
      <c r="EGV26" s="1637"/>
      <c r="EGW26" s="1637"/>
      <c r="EGX26" s="1637"/>
      <c r="EGY26" s="1637"/>
      <c r="EGZ26" s="1637"/>
      <c r="EHA26" s="1637"/>
      <c r="EHB26" s="1637"/>
      <c r="EHC26" s="1637"/>
      <c r="EHD26" s="1637"/>
      <c r="EHE26" s="1637"/>
      <c r="EHF26" s="1637"/>
      <c r="EHG26" s="1637"/>
      <c r="EHH26" s="1637"/>
      <c r="EHI26" s="1637"/>
      <c r="EHJ26" s="1637"/>
      <c r="EHK26" s="1637"/>
      <c r="EHL26" s="1637"/>
      <c r="EHM26" s="1637"/>
      <c r="EHN26" s="1637"/>
      <c r="EHO26" s="1637"/>
      <c r="EHP26" s="1637"/>
      <c r="EHQ26" s="1637"/>
      <c r="EHR26" s="1637"/>
      <c r="EHS26" s="1637"/>
      <c r="EHT26" s="1637"/>
      <c r="EHU26" s="1637"/>
      <c r="EHV26" s="1637"/>
      <c r="EHW26" s="1637"/>
      <c r="EHX26" s="1637"/>
      <c r="EHY26" s="1637"/>
      <c r="EHZ26" s="1637"/>
      <c r="EIA26" s="1637"/>
      <c r="EIB26" s="1637"/>
      <c r="EIC26" s="1637"/>
      <c r="EID26" s="1637"/>
      <c r="EIE26" s="1637"/>
      <c r="EIF26" s="1637"/>
      <c r="EIG26" s="1637"/>
      <c r="EIH26" s="1637"/>
      <c r="EII26" s="1637"/>
      <c r="EIJ26" s="1637"/>
      <c r="EIK26" s="1637"/>
      <c r="EIL26" s="1637"/>
      <c r="EIM26" s="1637"/>
      <c r="EIN26" s="1637"/>
      <c r="EIO26" s="1637"/>
      <c r="EIP26" s="1637"/>
      <c r="EIQ26" s="1637"/>
      <c r="EIR26" s="1637"/>
      <c r="EIS26" s="1637"/>
      <c r="EIT26" s="1637"/>
      <c r="EIU26" s="1637"/>
      <c r="EIV26" s="1637"/>
      <c r="EIW26" s="1637"/>
      <c r="EIX26" s="1637"/>
      <c r="EIY26" s="1637"/>
      <c r="EIZ26" s="1637"/>
      <c r="EJA26" s="1637"/>
      <c r="EJB26" s="1637"/>
      <c r="EJC26" s="1637"/>
      <c r="EJD26" s="1637"/>
      <c r="EJE26" s="1637"/>
      <c r="EJF26" s="1637"/>
      <c r="EJG26" s="1637"/>
      <c r="EJH26" s="1637"/>
      <c r="EJI26" s="1637"/>
      <c r="EJJ26" s="1637"/>
      <c r="EJK26" s="1637"/>
      <c r="EJL26" s="1637"/>
      <c r="EJM26" s="1637"/>
      <c r="EJN26" s="1637"/>
      <c r="EJO26" s="1637"/>
      <c r="EJP26" s="1637"/>
      <c r="EJQ26" s="1637"/>
      <c r="EJR26" s="1637"/>
      <c r="EJS26" s="1637"/>
      <c r="EJT26" s="1637"/>
      <c r="EJU26" s="1637"/>
      <c r="EJV26" s="1637"/>
      <c r="EJW26" s="1637"/>
      <c r="EJX26" s="1637"/>
      <c r="EJY26" s="1637"/>
      <c r="EJZ26" s="1637"/>
      <c r="EKA26" s="1637"/>
      <c r="EKB26" s="1637"/>
      <c r="EKC26" s="1637"/>
      <c r="EKD26" s="1637"/>
      <c r="EKE26" s="1637"/>
      <c r="EKF26" s="1637"/>
      <c r="EKG26" s="1637"/>
      <c r="EKH26" s="1637"/>
      <c r="EKI26" s="1637"/>
      <c r="EKJ26" s="1637"/>
      <c r="EKK26" s="1637"/>
      <c r="EKL26" s="1637"/>
      <c r="EKM26" s="1637"/>
      <c r="EKN26" s="1637"/>
      <c r="EKO26" s="1637"/>
      <c r="EKP26" s="1637"/>
      <c r="EKQ26" s="1637"/>
      <c r="EKR26" s="1637"/>
      <c r="EKS26" s="1637"/>
      <c r="EKT26" s="1637"/>
      <c r="EKU26" s="1637"/>
      <c r="EKV26" s="1637"/>
      <c r="EKW26" s="1637"/>
      <c r="EKX26" s="1637"/>
      <c r="EKY26" s="1637"/>
      <c r="EKZ26" s="1637"/>
      <c r="ELA26" s="1637"/>
      <c r="ELB26" s="1637"/>
      <c r="ELC26" s="1637"/>
      <c r="ELD26" s="1637"/>
      <c r="ELE26" s="1637"/>
      <c r="ELF26" s="1637"/>
      <c r="ELG26" s="1637"/>
      <c r="ELH26" s="1637"/>
      <c r="ELI26" s="1637"/>
      <c r="ELJ26" s="1637"/>
      <c r="ELK26" s="1637"/>
      <c r="ELL26" s="1637"/>
      <c r="ELM26" s="1637"/>
      <c r="ELN26" s="1637"/>
      <c r="ELO26" s="1637"/>
      <c r="ELP26" s="1637"/>
      <c r="ELQ26" s="1637"/>
      <c r="ELR26" s="1637"/>
      <c r="ELS26" s="1637"/>
      <c r="ELT26" s="1637"/>
      <c r="ELU26" s="1637"/>
      <c r="ELV26" s="1637"/>
      <c r="ELW26" s="1637"/>
      <c r="ELX26" s="1637"/>
      <c r="ELY26" s="1637"/>
      <c r="ELZ26" s="1637"/>
      <c r="EMA26" s="1637"/>
      <c r="EMB26" s="1637"/>
      <c r="EMC26" s="1637"/>
      <c r="EMD26" s="1637"/>
      <c r="EME26" s="1637"/>
      <c r="EMF26" s="1637"/>
      <c r="EMG26" s="1637"/>
      <c r="EMH26" s="1637"/>
      <c r="EMI26" s="1637"/>
      <c r="EMJ26" s="1637"/>
      <c r="EMK26" s="1637"/>
      <c r="EML26" s="1637"/>
      <c r="EMM26" s="1637"/>
      <c r="EMN26" s="1637"/>
      <c r="EMO26" s="1637"/>
      <c r="EMP26" s="1637"/>
      <c r="EMQ26" s="1637"/>
      <c r="EMR26" s="1637"/>
      <c r="EMS26" s="1637"/>
      <c r="EMT26" s="1637"/>
      <c r="EMU26" s="1637"/>
      <c r="EMV26" s="1637"/>
      <c r="EMW26" s="1637"/>
      <c r="EMX26" s="1637"/>
      <c r="EMY26" s="1637"/>
      <c r="EMZ26" s="1637"/>
      <c r="ENA26" s="1637"/>
      <c r="ENB26" s="1637"/>
      <c r="ENC26" s="1637"/>
      <c r="END26" s="1637"/>
      <c r="ENE26" s="1637"/>
      <c r="ENF26" s="1637"/>
      <c r="ENG26" s="1637"/>
      <c r="ENH26" s="1637"/>
      <c r="ENI26" s="1637"/>
      <c r="ENJ26" s="1637"/>
      <c r="ENK26" s="1637"/>
      <c r="ENL26" s="1637"/>
      <c r="ENM26" s="1637"/>
      <c r="ENN26" s="1637"/>
      <c r="ENO26" s="1637"/>
      <c r="ENP26" s="1637"/>
      <c r="ENQ26" s="1637"/>
      <c r="ENR26" s="1637"/>
      <c r="ENS26" s="1637"/>
      <c r="ENT26" s="1637"/>
      <c r="ENU26" s="1637"/>
      <c r="ENV26" s="1637"/>
      <c r="ENW26" s="1637"/>
      <c r="ENX26" s="1637"/>
      <c r="ENY26" s="1637"/>
      <c r="ENZ26" s="1637"/>
      <c r="EOA26" s="1637"/>
      <c r="EOB26" s="1637"/>
      <c r="EOC26" s="1637"/>
      <c r="EOD26" s="1637"/>
      <c r="EOE26" s="1637"/>
      <c r="EOF26" s="1637"/>
      <c r="EOG26" s="1637"/>
      <c r="EOH26" s="1637"/>
      <c r="EOI26" s="1637"/>
      <c r="EOJ26" s="1637"/>
      <c r="EOK26" s="1637"/>
      <c r="EOL26" s="1637"/>
      <c r="EOM26" s="1637"/>
      <c r="EON26" s="1637"/>
      <c r="EOO26" s="1637"/>
      <c r="EOP26" s="1637"/>
      <c r="EOQ26" s="1637"/>
      <c r="EOR26" s="1637"/>
      <c r="EOS26" s="1637"/>
      <c r="EOT26" s="1637"/>
      <c r="EOU26" s="1637"/>
      <c r="EOV26" s="1637"/>
      <c r="EOW26" s="1637"/>
      <c r="EOX26" s="1637"/>
      <c r="EOY26" s="1637"/>
      <c r="EOZ26" s="1637"/>
      <c r="EPA26" s="1637"/>
      <c r="EPB26" s="1637"/>
      <c r="EPC26" s="1637"/>
      <c r="EPD26" s="1637"/>
      <c r="EPE26" s="1637"/>
      <c r="EPF26" s="1637"/>
      <c r="EPG26" s="1637"/>
      <c r="EPH26" s="1637"/>
      <c r="EPI26" s="1637"/>
      <c r="EPJ26" s="1637"/>
      <c r="EPK26" s="1637"/>
      <c r="EPL26" s="1637"/>
      <c r="EPM26" s="1637"/>
      <c r="EPN26" s="1637"/>
      <c r="EPO26" s="1637"/>
      <c r="EPP26" s="1637"/>
      <c r="EPQ26" s="1637"/>
      <c r="EPR26" s="1637"/>
      <c r="EPS26" s="1637"/>
      <c r="EPT26" s="1637"/>
      <c r="EPU26" s="1637"/>
      <c r="EPV26" s="1637"/>
      <c r="EPW26" s="1637"/>
      <c r="EPX26" s="1637"/>
      <c r="EPY26" s="1637"/>
      <c r="EPZ26" s="1637"/>
      <c r="EQA26" s="1637"/>
      <c r="EQB26" s="1637"/>
      <c r="EQC26" s="1637"/>
      <c r="EQD26" s="1637"/>
      <c r="EQE26" s="1637"/>
      <c r="EQF26" s="1637"/>
      <c r="EQG26" s="1637"/>
      <c r="EQH26" s="1637"/>
      <c r="EQI26" s="1637"/>
      <c r="EQJ26" s="1637"/>
      <c r="EQK26" s="1637"/>
      <c r="EQL26" s="1637"/>
      <c r="EQM26" s="1637"/>
      <c r="EQN26" s="1637"/>
      <c r="EQO26" s="1637"/>
      <c r="EQP26" s="1637"/>
      <c r="EQQ26" s="1637"/>
      <c r="EQR26" s="1637"/>
      <c r="EQS26" s="1637"/>
      <c r="EQT26" s="1637"/>
      <c r="EQU26" s="1637"/>
      <c r="EQV26" s="1637"/>
      <c r="EQW26" s="1637"/>
      <c r="EQX26" s="1637"/>
      <c r="EQY26" s="1637"/>
      <c r="EQZ26" s="1637"/>
      <c r="ERA26" s="1637"/>
      <c r="ERB26" s="1637"/>
      <c r="ERC26" s="1637"/>
      <c r="ERD26" s="1637"/>
      <c r="ERE26" s="1637"/>
      <c r="ERF26" s="1637"/>
      <c r="ERG26" s="1637"/>
      <c r="ERH26" s="1637"/>
      <c r="ERI26" s="1637"/>
      <c r="ERJ26" s="1637"/>
      <c r="ERK26" s="1637"/>
      <c r="ERL26" s="1637"/>
      <c r="ERM26" s="1637"/>
      <c r="ERN26" s="1637"/>
      <c r="ERO26" s="1637"/>
      <c r="ERP26" s="1637"/>
      <c r="ERQ26" s="1637"/>
      <c r="ERR26" s="1637"/>
      <c r="ERS26" s="1637"/>
      <c r="ERT26" s="1637"/>
      <c r="ERU26" s="1637"/>
      <c r="ERV26" s="1637"/>
      <c r="ERW26" s="1637"/>
      <c r="ERX26" s="1637"/>
      <c r="ERY26" s="1637"/>
      <c r="ERZ26" s="1637"/>
      <c r="ESA26" s="1637"/>
      <c r="ESB26" s="1637"/>
      <c r="ESC26" s="1637"/>
      <c r="ESD26" s="1637"/>
      <c r="ESE26" s="1637"/>
      <c r="ESF26" s="1637"/>
      <c r="ESG26" s="1637"/>
      <c r="ESH26" s="1637"/>
      <c r="ESI26" s="1637"/>
      <c r="ESJ26" s="1637"/>
      <c r="ESK26" s="1637"/>
      <c r="ESL26" s="1637"/>
      <c r="ESM26" s="1637"/>
      <c r="ESN26" s="1637"/>
      <c r="ESO26" s="1637"/>
      <c r="ESP26" s="1637"/>
      <c r="ESQ26" s="1637"/>
      <c r="ESR26" s="1637"/>
      <c r="ESS26" s="1637"/>
      <c r="EST26" s="1637"/>
      <c r="ESU26" s="1637"/>
      <c r="ESV26" s="1637"/>
      <c r="ESW26" s="1637"/>
      <c r="ESX26" s="1637"/>
      <c r="ESY26" s="1637"/>
      <c r="ESZ26" s="1637"/>
      <c r="ETA26" s="1637"/>
      <c r="ETB26" s="1637"/>
      <c r="ETC26" s="1637"/>
      <c r="ETD26" s="1637"/>
      <c r="ETE26" s="1637"/>
      <c r="ETF26" s="1637"/>
      <c r="ETG26" s="1637"/>
      <c r="ETH26" s="1637"/>
      <c r="ETI26" s="1637"/>
      <c r="ETJ26" s="1637"/>
      <c r="ETK26" s="1637"/>
      <c r="ETL26" s="1637"/>
      <c r="ETM26" s="1637"/>
      <c r="ETN26" s="1637"/>
      <c r="ETO26" s="1637"/>
      <c r="ETP26" s="1637"/>
      <c r="ETQ26" s="1637"/>
      <c r="ETR26" s="1637"/>
      <c r="ETS26" s="1637"/>
      <c r="ETT26" s="1637"/>
      <c r="ETU26" s="1637"/>
      <c r="ETV26" s="1637"/>
      <c r="ETW26" s="1637"/>
      <c r="ETX26" s="1637"/>
      <c r="ETY26" s="1637"/>
      <c r="ETZ26" s="1637"/>
      <c r="EUA26" s="1637"/>
      <c r="EUB26" s="1637"/>
      <c r="EUC26" s="1637"/>
      <c r="EUD26" s="1637"/>
      <c r="EUE26" s="1637"/>
      <c r="EUF26" s="1637"/>
      <c r="EUG26" s="1637"/>
      <c r="EUH26" s="1637"/>
      <c r="EUI26" s="1637"/>
      <c r="EUJ26" s="1637"/>
      <c r="EUK26" s="1637"/>
      <c r="EUL26" s="1637"/>
      <c r="EUM26" s="1637"/>
      <c r="EUN26" s="1637"/>
      <c r="EUO26" s="1637"/>
      <c r="EUP26" s="1637"/>
      <c r="EUQ26" s="1637"/>
      <c r="EUR26" s="1637"/>
      <c r="EUS26" s="1637"/>
      <c r="EUT26" s="1637"/>
      <c r="EUU26" s="1637"/>
      <c r="EUV26" s="1637"/>
      <c r="EUW26" s="1637"/>
      <c r="EUX26" s="1637"/>
      <c r="EUY26" s="1637"/>
      <c r="EUZ26" s="1637"/>
      <c r="EVA26" s="1637"/>
      <c r="EVB26" s="1637"/>
      <c r="EVC26" s="1637"/>
      <c r="EVD26" s="1637"/>
      <c r="EVE26" s="1637"/>
      <c r="EVF26" s="1637"/>
      <c r="EVG26" s="1637"/>
      <c r="EVH26" s="1637"/>
      <c r="EVI26" s="1637"/>
      <c r="EVJ26" s="1637"/>
      <c r="EVK26" s="1637"/>
      <c r="EVL26" s="1637"/>
      <c r="EVM26" s="1637"/>
      <c r="EVN26" s="1637"/>
      <c r="EVO26" s="1637"/>
      <c r="EVP26" s="1637"/>
      <c r="EVQ26" s="1637"/>
      <c r="EVR26" s="1637"/>
      <c r="EVS26" s="1637"/>
      <c r="EVT26" s="1637"/>
      <c r="EVU26" s="1637"/>
      <c r="EVV26" s="1637"/>
      <c r="EVW26" s="1637"/>
      <c r="EVX26" s="1637"/>
      <c r="EVY26" s="1637"/>
      <c r="EVZ26" s="1637"/>
      <c r="EWA26" s="1637"/>
      <c r="EWB26" s="1637"/>
      <c r="EWC26" s="1637"/>
      <c r="EWD26" s="1637"/>
      <c r="EWE26" s="1637"/>
      <c r="EWF26" s="1637"/>
      <c r="EWG26" s="1637"/>
      <c r="EWH26" s="1637"/>
      <c r="EWI26" s="1637"/>
      <c r="EWJ26" s="1637"/>
      <c r="EWK26" s="1637"/>
      <c r="EWL26" s="1637"/>
      <c r="EWM26" s="1637"/>
      <c r="EWN26" s="1637"/>
      <c r="EWO26" s="1637"/>
      <c r="EWP26" s="1637"/>
      <c r="EWQ26" s="1637"/>
      <c r="EWR26" s="1637"/>
      <c r="EWS26" s="1637"/>
      <c r="EWT26" s="1637"/>
      <c r="EWU26" s="1637"/>
      <c r="EWV26" s="1637"/>
      <c r="EWW26" s="1637"/>
      <c r="EWX26" s="1637"/>
      <c r="EWY26" s="1637"/>
      <c r="EWZ26" s="1637"/>
      <c r="EXA26" s="1637"/>
      <c r="EXB26" s="1637"/>
      <c r="EXC26" s="1637"/>
      <c r="EXD26" s="1637"/>
      <c r="EXE26" s="1637"/>
      <c r="EXF26" s="1637"/>
      <c r="EXG26" s="1637"/>
      <c r="EXH26" s="1637"/>
      <c r="EXI26" s="1637"/>
      <c r="EXJ26" s="1637"/>
      <c r="EXK26" s="1637"/>
      <c r="EXL26" s="1637"/>
      <c r="EXM26" s="1637"/>
      <c r="EXN26" s="1637"/>
      <c r="EXO26" s="1637"/>
      <c r="EXP26" s="1637"/>
      <c r="EXQ26" s="1637"/>
      <c r="EXR26" s="1637"/>
      <c r="EXS26" s="1637"/>
      <c r="EXT26" s="1637"/>
      <c r="EXU26" s="1637"/>
      <c r="EXV26" s="1637"/>
      <c r="EXW26" s="1637"/>
      <c r="EXX26" s="1637"/>
      <c r="EXY26" s="1637"/>
      <c r="EXZ26" s="1637"/>
      <c r="EYA26" s="1637"/>
      <c r="EYB26" s="1637"/>
      <c r="EYC26" s="1637"/>
      <c r="EYD26" s="1637"/>
      <c r="EYE26" s="1637"/>
      <c r="EYF26" s="1637"/>
      <c r="EYG26" s="1637"/>
      <c r="EYH26" s="1637"/>
      <c r="EYI26" s="1637"/>
      <c r="EYJ26" s="1637"/>
      <c r="EYK26" s="1637"/>
      <c r="EYL26" s="1637"/>
      <c r="EYM26" s="1637"/>
      <c r="EYN26" s="1637"/>
      <c r="EYO26" s="1637"/>
      <c r="EYP26" s="1637"/>
      <c r="EYQ26" s="1637"/>
      <c r="EYR26" s="1637"/>
      <c r="EYS26" s="1637"/>
      <c r="EYT26" s="1637"/>
      <c r="EYU26" s="1637"/>
      <c r="EYV26" s="1637"/>
      <c r="EYW26" s="1637"/>
      <c r="EYX26" s="1637"/>
      <c r="EYY26" s="1637"/>
      <c r="EYZ26" s="1637"/>
      <c r="EZA26" s="1637"/>
      <c r="EZB26" s="1637"/>
      <c r="EZC26" s="1637"/>
      <c r="EZD26" s="1637"/>
      <c r="EZE26" s="1637"/>
      <c r="EZF26" s="1637"/>
      <c r="EZG26" s="1637"/>
      <c r="EZH26" s="1637"/>
      <c r="EZI26" s="1637"/>
      <c r="EZJ26" s="1637"/>
      <c r="EZK26" s="1637"/>
      <c r="EZL26" s="1637"/>
      <c r="EZM26" s="1637"/>
      <c r="EZN26" s="1637"/>
      <c r="EZO26" s="1637"/>
      <c r="EZP26" s="1637"/>
      <c r="EZQ26" s="1637"/>
      <c r="EZR26" s="1637"/>
      <c r="EZS26" s="1637"/>
      <c r="EZT26" s="1637"/>
      <c r="EZU26" s="1637"/>
      <c r="EZV26" s="1637"/>
      <c r="EZW26" s="1637"/>
      <c r="EZX26" s="1637"/>
      <c r="EZY26" s="1637"/>
      <c r="EZZ26" s="1637"/>
      <c r="FAA26" s="1637"/>
      <c r="FAB26" s="1637"/>
      <c r="FAC26" s="1637"/>
      <c r="FAD26" s="1637"/>
      <c r="FAE26" s="1637"/>
      <c r="FAF26" s="1637"/>
      <c r="FAG26" s="1637"/>
      <c r="FAH26" s="1637"/>
      <c r="FAI26" s="1637"/>
      <c r="FAJ26" s="1637"/>
      <c r="FAK26" s="1637"/>
      <c r="FAL26" s="1637"/>
      <c r="FAM26" s="1637"/>
      <c r="FAN26" s="1637"/>
      <c r="FAO26" s="1637"/>
      <c r="FAP26" s="1637"/>
      <c r="FAQ26" s="1637"/>
      <c r="FAR26" s="1637"/>
      <c r="FAS26" s="1637"/>
      <c r="FAT26" s="1637"/>
      <c r="FAU26" s="1637"/>
      <c r="FAV26" s="1637"/>
      <c r="FAW26" s="1637"/>
      <c r="FAX26" s="1637"/>
      <c r="FAY26" s="1637"/>
      <c r="FAZ26" s="1637"/>
      <c r="FBA26" s="1637"/>
      <c r="FBB26" s="1637"/>
      <c r="FBC26" s="1637"/>
      <c r="FBD26" s="1637"/>
      <c r="FBE26" s="1637"/>
      <c r="FBF26" s="1637"/>
      <c r="FBG26" s="1637"/>
      <c r="FBH26" s="1637"/>
      <c r="FBI26" s="1637"/>
      <c r="FBJ26" s="1637"/>
      <c r="FBK26" s="1637"/>
      <c r="FBL26" s="1637"/>
      <c r="FBM26" s="1637"/>
      <c r="FBN26" s="1637"/>
      <c r="FBO26" s="1637"/>
      <c r="FBP26" s="1637"/>
      <c r="FBQ26" s="1637"/>
      <c r="FBR26" s="1637"/>
      <c r="FBS26" s="1637"/>
      <c r="FBT26" s="1637"/>
      <c r="FBU26" s="1637"/>
      <c r="FBV26" s="1637"/>
      <c r="FBW26" s="1637"/>
      <c r="FBX26" s="1637"/>
      <c r="FBY26" s="1637"/>
      <c r="FBZ26" s="1637"/>
      <c r="FCA26" s="1637"/>
      <c r="FCB26" s="1637"/>
      <c r="FCC26" s="1637"/>
      <c r="FCD26" s="1637"/>
      <c r="FCE26" s="1637"/>
      <c r="FCF26" s="1637"/>
      <c r="FCG26" s="1637"/>
      <c r="FCH26" s="1637"/>
      <c r="FCI26" s="1637"/>
      <c r="FCJ26" s="1637"/>
      <c r="FCK26" s="1637"/>
      <c r="FCL26" s="1637"/>
      <c r="FCM26" s="1637"/>
      <c r="FCN26" s="1637"/>
      <c r="FCO26" s="1637"/>
      <c r="FCP26" s="1637"/>
      <c r="FCQ26" s="1637"/>
      <c r="FCR26" s="1637"/>
      <c r="FCS26" s="1637"/>
      <c r="FCT26" s="1637"/>
      <c r="FCU26" s="1637"/>
      <c r="FCV26" s="1637"/>
      <c r="FCW26" s="1637"/>
      <c r="FCX26" s="1637"/>
      <c r="FCY26" s="1637"/>
      <c r="FCZ26" s="1637"/>
      <c r="FDA26" s="1637"/>
      <c r="FDB26" s="1637"/>
      <c r="FDC26" s="1637"/>
      <c r="FDD26" s="1637"/>
      <c r="FDE26" s="1637"/>
      <c r="FDF26" s="1637"/>
      <c r="FDG26" s="1637"/>
      <c r="FDH26" s="1637"/>
      <c r="FDI26" s="1637"/>
      <c r="FDJ26" s="1637"/>
      <c r="FDK26" s="1637"/>
      <c r="FDL26" s="1637"/>
      <c r="FDM26" s="1637"/>
      <c r="FDN26" s="1637"/>
      <c r="FDO26" s="1637"/>
      <c r="FDP26" s="1637"/>
      <c r="FDQ26" s="1637"/>
      <c r="FDR26" s="1637"/>
      <c r="FDS26" s="1637"/>
      <c r="FDT26" s="1637"/>
      <c r="FDU26" s="1637"/>
      <c r="FDV26" s="1637"/>
      <c r="FDW26" s="1637"/>
      <c r="FDX26" s="1637"/>
      <c r="FDY26" s="1637"/>
      <c r="FDZ26" s="1637"/>
      <c r="FEA26" s="1637"/>
      <c r="FEB26" s="1637"/>
      <c r="FEC26" s="1637"/>
      <c r="FED26" s="1637"/>
      <c r="FEE26" s="1637"/>
      <c r="FEF26" s="1637"/>
      <c r="FEG26" s="1637"/>
      <c r="FEH26" s="1637"/>
      <c r="FEI26" s="1637"/>
      <c r="FEJ26" s="1637"/>
      <c r="FEK26" s="1637"/>
      <c r="FEL26" s="1637"/>
      <c r="FEM26" s="1637"/>
      <c r="FEN26" s="1637"/>
      <c r="FEO26" s="1637"/>
      <c r="FEP26" s="1637"/>
      <c r="FEQ26" s="1637"/>
      <c r="FER26" s="1637"/>
      <c r="FES26" s="1637"/>
      <c r="FET26" s="1637"/>
      <c r="FEU26" s="1637"/>
      <c r="FEV26" s="1637"/>
      <c r="FEW26" s="1637"/>
      <c r="FEX26" s="1637"/>
      <c r="FEY26" s="1637"/>
      <c r="FEZ26" s="1637"/>
      <c r="FFA26" s="1637"/>
      <c r="FFB26" s="1637"/>
      <c r="FFC26" s="1637"/>
      <c r="FFD26" s="1637"/>
      <c r="FFE26" s="1637"/>
      <c r="FFF26" s="1637"/>
      <c r="FFG26" s="1637"/>
      <c r="FFH26" s="1637"/>
      <c r="FFI26" s="1637"/>
      <c r="FFJ26" s="1637"/>
      <c r="FFK26" s="1637"/>
      <c r="FFL26" s="1637"/>
      <c r="FFM26" s="1637"/>
      <c r="FFN26" s="1637"/>
      <c r="FFO26" s="1637"/>
      <c r="FFP26" s="1637"/>
      <c r="FFQ26" s="1637"/>
      <c r="FFR26" s="1637"/>
      <c r="FFS26" s="1637"/>
      <c r="FFT26" s="1637"/>
      <c r="FFU26" s="1637"/>
      <c r="FFV26" s="1637"/>
      <c r="FFW26" s="1637"/>
      <c r="FFX26" s="1637"/>
      <c r="FFY26" s="1637"/>
      <c r="FFZ26" s="1637"/>
      <c r="FGA26" s="1637"/>
      <c r="FGB26" s="1637"/>
      <c r="FGC26" s="1637"/>
      <c r="FGD26" s="1637"/>
      <c r="FGE26" s="1637"/>
      <c r="FGF26" s="1637"/>
      <c r="FGG26" s="1637"/>
      <c r="FGH26" s="1637"/>
      <c r="FGI26" s="1637"/>
      <c r="FGJ26" s="1637"/>
      <c r="FGK26" s="1637"/>
      <c r="FGL26" s="1637"/>
      <c r="FGM26" s="1637"/>
      <c r="FGN26" s="1637"/>
      <c r="FGO26" s="1637"/>
      <c r="FGP26" s="1637"/>
      <c r="FGQ26" s="1637"/>
      <c r="FGR26" s="1637"/>
      <c r="FGS26" s="1637"/>
      <c r="FGT26" s="1637"/>
      <c r="FGU26" s="1637"/>
      <c r="FGV26" s="1637"/>
      <c r="FGW26" s="1637"/>
      <c r="FGX26" s="1637"/>
      <c r="FGY26" s="1637"/>
      <c r="FGZ26" s="1637"/>
      <c r="FHA26" s="1637"/>
      <c r="FHB26" s="1637"/>
      <c r="FHC26" s="1637"/>
      <c r="FHD26" s="1637"/>
      <c r="FHE26" s="1637"/>
      <c r="FHF26" s="1637"/>
      <c r="FHG26" s="1637"/>
      <c r="FHH26" s="1637"/>
      <c r="FHI26" s="1637"/>
      <c r="FHJ26" s="1637"/>
      <c r="FHK26" s="1637"/>
      <c r="FHL26" s="1637"/>
      <c r="FHM26" s="1637"/>
      <c r="FHN26" s="1637"/>
      <c r="FHO26" s="1637"/>
      <c r="FHP26" s="1637"/>
      <c r="FHQ26" s="1637"/>
      <c r="FHR26" s="1637"/>
      <c r="FHS26" s="1637"/>
      <c r="FHT26" s="1637"/>
      <c r="FHU26" s="1637"/>
      <c r="FHV26" s="1637"/>
      <c r="FHW26" s="1637"/>
      <c r="FHX26" s="1637"/>
      <c r="FHY26" s="1637"/>
      <c r="FHZ26" s="1637"/>
      <c r="FIA26" s="1637"/>
      <c r="FIB26" s="1637"/>
      <c r="FIC26" s="1637"/>
      <c r="FID26" s="1637"/>
      <c r="FIE26" s="1637"/>
      <c r="FIF26" s="1637"/>
      <c r="FIG26" s="1637"/>
      <c r="FIH26" s="1637"/>
      <c r="FII26" s="1637"/>
      <c r="FIJ26" s="1637"/>
      <c r="FIK26" s="1637"/>
      <c r="FIL26" s="1637"/>
      <c r="FIM26" s="1637"/>
      <c r="FIN26" s="1637"/>
      <c r="FIO26" s="1637"/>
      <c r="FIP26" s="1637"/>
      <c r="FIQ26" s="1637"/>
      <c r="FIR26" s="1637"/>
      <c r="FIS26" s="1637"/>
      <c r="FIT26" s="1637"/>
      <c r="FIU26" s="1637"/>
      <c r="FIV26" s="1637"/>
      <c r="FIW26" s="1637"/>
      <c r="FIX26" s="1637"/>
      <c r="FIY26" s="1637"/>
      <c r="FIZ26" s="1637"/>
      <c r="FJA26" s="1637"/>
      <c r="FJB26" s="1637"/>
      <c r="FJC26" s="1637"/>
      <c r="FJD26" s="1637"/>
      <c r="FJE26" s="1637"/>
      <c r="FJF26" s="1637"/>
      <c r="FJG26" s="1637"/>
      <c r="FJH26" s="1637"/>
      <c r="FJI26" s="1637"/>
      <c r="FJJ26" s="1637"/>
      <c r="FJK26" s="1637"/>
      <c r="FJL26" s="1637"/>
      <c r="FJM26" s="1637"/>
      <c r="FJN26" s="1637"/>
      <c r="FJO26" s="1637"/>
      <c r="FJP26" s="1637"/>
      <c r="FJQ26" s="1637"/>
      <c r="FJR26" s="1637"/>
      <c r="FJS26" s="1637"/>
      <c r="FJT26" s="1637"/>
      <c r="FJU26" s="1637"/>
      <c r="FJV26" s="1637"/>
      <c r="FJW26" s="1637"/>
      <c r="FJX26" s="1637"/>
      <c r="FJY26" s="1637"/>
      <c r="FJZ26" s="1637"/>
      <c r="FKA26" s="1637"/>
      <c r="FKB26" s="1637"/>
      <c r="FKC26" s="1637"/>
      <c r="FKD26" s="1637"/>
      <c r="FKE26" s="1637"/>
      <c r="FKF26" s="1637"/>
      <c r="FKG26" s="1637"/>
      <c r="FKH26" s="1637"/>
      <c r="FKI26" s="1637"/>
      <c r="FKJ26" s="1637"/>
      <c r="FKK26" s="1637"/>
      <c r="FKL26" s="1637"/>
      <c r="FKM26" s="1637"/>
      <c r="FKN26" s="1637"/>
      <c r="FKO26" s="1637"/>
      <c r="FKP26" s="1637"/>
      <c r="FKQ26" s="1637"/>
      <c r="FKR26" s="1637"/>
      <c r="FKS26" s="1637"/>
      <c r="FKT26" s="1637"/>
      <c r="FKU26" s="1637"/>
      <c r="FKV26" s="1637"/>
      <c r="FKW26" s="1637"/>
      <c r="FKX26" s="1637"/>
      <c r="FKY26" s="1637"/>
      <c r="FKZ26" s="1637"/>
      <c r="FLA26" s="1637"/>
      <c r="FLB26" s="1637"/>
      <c r="FLC26" s="1637"/>
      <c r="FLD26" s="1637"/>
      <c r="FLE26" s="1637"/>
      <c r="FLF26" s="1637"/>
      <c r="FLG26" s="1637"/>
      <c r="FLH26" s="1637"/>
      <c r="FLI26" s="1637"/>
      <c r="FLJ26" s="1637"/>
      <c r="FLK26" s="1637"/>
      <c r="FLL26" s="1637"/>
      <c r="FLM26" s="1637"/>
      <c r="FLN26" s="1637"/>
      <c r="FLO26" s="1637"/>
      <c r="FLP26" s="1637"/>
      <c r="FLQ26" s="1637"/>
      <c r="FLR26" s="1637"/>
      <c r="FLS26" s="1637"/>
      <c r="FLT26" s="1637"/>
      <c r="FLU26" s="1637"/>
      <c r="FLV26" s="1637"/>
      <c r="FLW26" s="1637"/>
      <c r="FLX26" s="1637"/>
      <c r="FLY26" s="1637"/>
      <c r="FLZ26" s="1637"/>
      <c r="FMA26" s="1637"/>
      <c r="FMB26" s="1637"/>
      <c r="FMC26" s="1637"/>
      <c r="FMD26" s="1637"/>
      <c r="FME26" s="1637"/>
      <c r="FMF26" s="1637"/>
      <c r="FMG26" s="1637"/>
      <c r="FMH26" s="1637"/>
      <c r="FMI26" s="1637"/>
      <c r="FMJ26" s="1637"/>
      <c r="FMK26" s="1637"/>
      <c r="FML26" s="1637"/>
      <c r="FMM26" s="1637"/>
      <c r="FMN26" s="1637"/>
      <c r="FMO26" s="1637"/>
      <c r="FMP26" s="1637"/>
      <c r="FMQ26" s="1637"/>
      <c r="FMR26" s="1637"/>
      <c r="FMS26" s="1637"/>
      <c r="FMT26" s="1637"/>
      <c r="FMU26" s="1637"/>
      <c r="FMV26" s="1637"/>
      <c r="FMW26" s="1637"/>
      <c r="FMX26" s="1637"/>
      <c r="FMY26" s="1637"/>
      <c r="FMZ26" s="1637"/>
      <c r="FNA26" s="1637"/>
      <c r="FNB26" s="1637"/>
      <c r="FNC26" s="1637"/>
      <c r="FND26" s="1637"/>
      <c r="FNE26" s="1637"/>
      <c r="FNF26" s="1637"/>
      <c r="FNG26" s="1637"/>
      <c r="FNH26" s="1637"/>
      <c r="FNI26" s="1637"/>
      <c r="FNJ26" s="1637"/>
      <c r="FNK26" s="1637"/>
      <c r="FNL26" s="1637"/>
      <c r="FNM26" s="1637"/>
      <c r="FNN26" s="1637"/>
      <c r="FNO26" s="1637"/>
      <c r="FNP26" s="1637"/>
      <c r="FNQ26" s="1637"/>
      <c r="FNR26" s="1637"/>
      <c r="FNS26" s="1637"/>
      <c r="FNT26" s="1637"/>
      <c r="FNU26" s="1637"/>
      <c r="FNV26" s="1637"/>
      <c r="FNW26" s="1637"/>
      <c r="FNX26" s="1637"/>
      <c r="FNY26" s="1637"/>
      <c r="FNZ26" s="1637"/>
      <c r="FOA26" s="1637"/>
      <c r="FOB26" s="1637"/>
      <c r="FOC26" s="1637"/>
      <c r="FOD26" s="1637"/>
      <c r="FOE26" s="1637"/>
      <c r="FOF26" s="1637"/>
      <c r="FOG26" s="1637"/>
      <c r="FOH26" s="1637"/>
      <c r="FOI26" s="1637"/>
      <c r="FOJ26" s="1637"/>
      <c r="FOK26" s="1637"/>
      <c r="FOL26" s="1637"/>
      <c r="FOM26" s="1637"/>
      <c r="FON26" s="1637"/>
      <c r="FOO26" s="1637"/>
      <c r="FOP26" s="1637"/>
      <c r="FOQ26" s="1637"/>
      <c r="FOR26" s="1637"/>
      <c r="FOS26" s="1637"/>
      <c r="FOT26" s="1637"/>
      <c r="FOU26" s="1637"/>
      <c r="FOV26" s="1637"/>
      <c r="FOW26" s="1637"/>
      <c r="FOX26" s="1637"/>
      <c r="FOY26" s="1637"/>
      <c r="FOZ26" s="1637"/>
      <c r="FPA26" s="1637"/>
      <c r="FPB26" s="1637"/>
      <c r="FPC26" s="1637"/>
      <c r="FPD26" s="1637"/>
      <c r="FPE26" s="1637"/>
      <c r="FPF26" s="1637"/>
      <c r="FPG26" s="1637"/>
      <c r="FPH26" s="1637"/>
      <c r="FPI26" s="1637"/>
      <c r="FPJ26" s="1637"/>
      <c r="FPK26" s="1637"/>
      <c r="FPL26" s="1637"/>
      <c r="FPM26" s="1637"/>
      <c r="FPN26" s="1637"/>
      <c r="FPO26" s="1637"/>
      <c r="FPP26" s="1637"/>
      <c r="FPQ26" s="1637"/>
      <c r="FPR26" s="1637"/>
      <c r="FPS26" s="1637"/>
      <c r="FPT26" s="1637"/>
      <c r="FPU26" s="1637"/>
      <c r="FPV26" s="1637"/>
      <c r="FPW26" s="1637"/>
      <c r="FPX26" s="1637"/>
      <c r="FPY26" s="1637"/>
      <c r="FPZ26" s="1637"/>
      <c r="FQA26" s="1637"/>
      <c r="FQB26" s="1637"/>
      <c r="FQC26" s="1637"/>
      <c r="FQD26" s="1637"/>
      <c r="FQE26" s="1637"/>
      <c r="FQF26" s="1637"/>
      <c r="FQG26" s="1637"/>
      <c r="FQH26" s="1637"/>
      <c r="FQI26" s="1637"/>
      <c r="FQJ26" s="1637"/>
      <c r="FQK26" s="1637"/>
      <c r="FQL26" s="1637"/>
      <c r="FQM26" s="1637"/>
      <c r="FQN26" s="1637"/>
      <c r="FQO26" s="1637"/>
      <c r="FQP26" s="1637"/>
      <c r="FQQ26" s="1637"/>
      <c r="FQR26" s="1637"/>
      <c r="FQS26" s="1637"/>
      <c r="FQT26" s="1637"/>
      <c r="FQU26" s="1637"/>
      <c r="FQV26" s="1637"/>
      <c r="FQW26" s="1637"/>
      <c r="FQX26" s="1637"/>
      <c r="FQY26" s="1637"/>
      <c r="FQZ26" s="1637"/>
      <c r="FRA26" s="1637"/>
      <c r="FRB26" s="1637"/>
      <c r="FRC26" s="1637"/>
      <c r="FRD26" s="1637"/>
      <c r="FRE26" s="1637"/>
      <c r="FRF26" s="1637"/>
      <c r="FRG26" s="1637"/>
      <c r="FRH26" s="1637"/>
      <c r="FRI26" s="1637"/>
      <c r="FRJ26" s="1637"/>
      <c r="FRK26" s="1637"/>
      <c r="FRL26" s="1637"/>
      <c r="FRM26" s="1637"/>
      <c r="FRN26" s="1637"/>
      <c r="FRO26" s="1637"/>
      <c r="FRP26" s="1637"/>
      <c r="FRQ26" s="1637"/>
      <c r="FRR26" s="1637"/>
      <c r="FRS26" s="1637"/>
      <c r="FRT26" s="1637"/>
      <c r="FRU26" s="1637"/>
      <c r="FRV26" s="1637"/>
      <c r="FRW26" s="1637"/>
      <c r="FRX26" s="1637"/>
      <c r="FRY26" s="1637"/>
      <c r="FRZ26" s="1637"/>
      <c r="FSA26" s="1637"/>
      <c r="FSB26" s="1637"/>
      <c r="FSC26" s="1637"/>
      <c r="FSD26" s="1637"/>
      <c r="FSE26" s="1637"/>
      <c r="FSF26" s="1637"/>
      <c r="FSG26" s="1637"/>
      <c r="FSH26" s="1637"/>
      <c r="FSI26" s="1637"/>
      <c r="FSJ26" s="1637"/>
      <c r="FSK26" s="1637"/>
      <c r="FSL26" s="1637"/>
      <c r="FSM26" s="1637"/>
      <c r="FSN26" s="1637"/>
      <c r="FSO26" s="1637"/>
      <c r="FSP26" s="1637"/>
      <c r="FSQ26" s="1637"/>
      <c r="FSR26" s="1637"/>
      <c r="FSS26" s="1637"/>
      <c r="FST26" s="1637"/>
      <c r="FSU26" s="1637"/>
      <c r="FSV26" s="1637"/>
      <c r="FSW26" s="1637"/>
      <c r="FSX26" s="1637"/>
      <c r="FSY26" s="1637"/>
      <c r="FSZ26" s="1637"/>
      <c r="FTA26" s="1637"/>
      <c r="FTB26" s="1637"/>
      <c r="FTC26" s="1637"/>
      <c r="FTD26" s="1637"/>
      <c r="FTE26" s="1637"/>
      <c r="FTF26" s="1637"/>
      <c r="FTG26" s="1637"/>
      <c r="FTH26" s="1637"/>
      <c r="FTI26" s="1637"/>
      <c r="FTJ26" s="1637"/>
      <c r="FTK26" s="1637"/>
      <c r="FTL26" s="1637"/>
      <c r="FTM26" s="1637"/>
      <c r="FTN26" s="1637"/>
      <c r="FTO26" s="1637"/>
      <c r="FTP26" s="1637"/>
      <c r="FTQ26" s="1637"/>
      <c r="FTR26" s="1637"/>
      <c r="FTS26" s="1637"/>
      <c r="FTT26" s="1637"/>
      <c r="FTU26" s="1637"/>
      <c r="FTV26" s="1637"/>
      <c r="FTW26" s="1637"/>
      <c r="FTX26" s="1637"/>
      <c r="FTY26" s="1637"/>
      <c r="FTZ26" s="1637"/>
      <c r="FUA26" s="1637"/>
      <c r="FUB26" s="1637"/>
      <c r="FUC26" s="1637"/>
      <c r="FUD26" s="1637"/>
      <c r="FUE26" s="1637"/>
      <c r="FUF26" s="1637"/>
      <c r="FUG26" s="1637"/>
      <c r="FUH26" s="1637"/>
      <c r="FUI26" s="1637"/>
      <c r="FUJ26" s="1637"/>
      <c r="FUK26" s="1637"/>
      <c r="FUL26" s="1637"/>
      <c r="FUM26" s="1637"/>
      <c r="FUN26" s="1637"/>
      <c r="FUO26" s="1637"/>
      <c r="FUP26" s="1637"/>
      <c r="FUQ26" s="1637"/>
      <c r="FUR26" s="1637"/>
      <c r="FUS26" s="1637"/>
      <c r="FUT26" s="1637"/>
      <c r="FUU26" s="1637"/>
      <c r="FUV26" s="1637"/>
      <c r="FUW26" s="1637"/>
      <c r="FUX26" s="1637"/>
      <c r="FUY26" s="1637"/>
      <c r="FUZ26" s="1637"/>
      <c r="FVA26" s="1637"/>
      <c r="FVB26" s="1637"/>
      <c r="FVC26" s="1637"/>
      <c r="FVD26" s="1637"/>
      <c r="FVE26" s="1637"/>
      <c r="FVF26" s="1637"/>
      <c r="FVG26" s="1637"/>
      <c r="FVH26" s="1637"/>
      <c r="FVI26" s="1637"/>
      <c r="FVJ26" s="1637"/>
      <c r="FVK26" s="1637"/>
      <c r="FVL26" s="1637"/>
      <c r="FVM26" s="1637"/>
      <c r="FVN26" s="1637"/>
      <c r="FVO26" s="1637"/>
      <c r="FVP26" s="1637"/>
      <c r="FVQ26" s="1637"/>
      <c r="FVR26" s="1637"/>
      <c r="FVS26" s="1637"/>
      <c r="FVT26" s="1637"/>
      <c r="FVU26" s="1637"/>
      <c r="FVV26" s="1637"/>
      <c r="FVW26" s="1637"/>
      <c r="FVX26" s="1637"/>
      <c r="FVY26" s="1637"/>
      <c r="FVZ26" s="1637"/>
      <c r="FWA26" s="1637"/>
      <c r="FWB26" s="1637"/>
      <c r="FWC26" s="1637"/>
      <c r="FWD26" s="1637"/>
      <c r="FWE26" s="1637"/>
      <c r="FWF26" s="1637"/>
      <c r="FWG26" s="1637"/>
      <c r="FWH26" s="1637"/>
      <c r="FWI26" s="1637"/>
      <c r="FWJ26" s="1637"/>
      <c r="FWK26" s="1637"/>
      <c r="FWL26" s="1637"/>
      <c r="FWM26" s="1637"/>
      <c r="FWN26" s="1637"/>
      <c r="FWO26" s="1637"/>
      <c r="FWP26" s="1637"/>
      <c r="FWQ26" s="1637"/>
      <c r="FWR26" s="1637"/>
      <c r="FWS26" s="1637"/>
      <c r="FWT26" s="1637"/>
      <c r="FWU26" s="1637"/>
      <c r="FWV26" s="1637"/>
      <c r="FWW26" s="1637"/>
      <c r="FWX26" s="1637"/>
      <c r="FWY26" s="1637"/>
      <c r="FWZ26" s="1637"/>
      <c r="FXA26" s="1637"/>
      <c r="FXB26" s="1637"/>
      <c r="FXC26" s="1637"/>
      <c r="FXD26" s="1637"/>
      <c r="FXE26" s="1637"/>
      <c r="FXF26" s="1637"/>
      <c r="FXG26" s="1637"/>
      <c r="FXH26" s="1637"/>
      <c r="FXI26" s="1637"/>
      <c r="FXJ26" s="1637"/>
      <c r="FXK26" s="1637"/>
      <c r="FXL26" s="1637"/>
      <c r="FXM26" s="1637"/>
      <c r="FXN26" s="1637"/>
      <c r="FXO26" s="1637"/>
      <c r="FXP26" s="1637"/>
      <c r="FXQ26" s="1637"/>
      <c r="FXR26" s="1637"/>
      <c r="FXS26" s="1637"/>
      <c r="FXT26" s="1637"/>
      <c r="FXU26" s="1637"/>
      <c r="FXV26" s="1637"/>
      <c r="FXW26" s="1637"/>
      <c r="FXX26" s="1637"/>
      <c r="FXY26" s="1637"/>
      <c r="FXZ26" s="1637"/>
      <c r="FYA26" s="1637"/>
      <c r="FYB26" s="1637"/>
      <c r="FYC26" s="1637"/>
      <c r="FYD26" s="1637"/>
      <c r="FYE26" s="1637"/>
      <c r="FYF26" s="1637"/>
      <c r="FYG26" s="1637"/>
      <c r="FYH26" s="1637"/>
      <c r="FYI26" s="1637"/>
      <c r="FYJ26" s="1637"/>
      <c r="FYK26" s="1637"/>
      <c r="FYL26" s="1637"/>
      <c r="FYM26" s="1637"/>
      <c r="FYN26" s="1637"/>
      <c r="FYO26" s="1637"/>
      <c r="FYP26" s="1637"/>
      <c r="FYQ26" s="1637"/>
      <c r="FYR26" s="1637"/>
      <c r="FYS26" s="1637"/>
      <c r="FYT26" s="1637"/>
      <c r="FYU26" s="1637"/>
      <c r="FYV26" s="1637"/>
      <c r="FYW26" s="1637"/>
      <c r="FYX26" s="1637"/>
      <c r="FYY26" s="1637"/>
      <c r="FYZ26" s="1637"/>
      <c r="FZA26" s="1637"/>
      <c r="FZB26" s="1637"/>
      <c r="FZC26" s="1637"/>
      <c r="FZD26" s="1637"/>
      <c r="FZE26" s="1637"/>
      <c r="FZF26" s="1637"/>
      <c r="FZG26" s="1637"/>
      <c r="FZH26" s="1637"/>
      <c r="FZI26" s="1637"/>
      <c r="FZJ26" s="1637"/>
      <c r="FZK26" s="1637"/>
      <c r="FZL26" s="1637"/>
      <c r="FZM26" s="1637"/>
      <c r="FZN26" s="1637"/>
      <c r="FZO26" s="1637"/>
      <c r="FZP26" s="1637"/>
      <c r="FZQ26" s="1637"/>
      <c r="FZR26" s="1637"/>
      <c r="FZS26" s="1637"/>
      <c r="FZT26" s="1637"/>
      <c r="FZU26" s="1637"/>
      <c r="FZV26" s="1637"/>
      <c r="FZW26" s="1637"/>
      <c r="FZX26" s="1637"/>
      <c r="FZY26" s="1637"/>
      <c r="FZZ26" s="1637"/>
      <c r="GAA26" s="1637"/>
      <c r="GAB26" s="1637"/>
      <c r="GAC26" s="1637"/>
      <c r="GAD26" s="1637"/>
      <c r="GAE26" s="1637"/>
      <c r="GAF26" s="1637"/>
      <c r="GAG26" s="1637"/>
      <c r="GAH26" s="1637"/>
      <c r="GAI26" s="1637"/>
      <c r="GAJ26" s="1637"/>
      <c r="GAK26" s="1637"/>
      <c r="GAL26" s="1637"/>
      <c r="GAM26" s="1637"/>
      <c r="GAN26" s="1637"/>
      <c r="GAO26" s="1637"/>
      <c r="GAP26" s="1637"/>
      <c r="GAQ26" s="1637"/>
      <c r="GAR26" s="1637"/>
      <c r="GAS26" s="1637"/>
      <c r="GAT26" s="1637"/>
      <c r="GAU26" s="1637"/>
      <c r="GAV26" s="1637"/>
      <c r="GAW26" s="1637"/>
      <c r="GAX26" s="1637"/>
      <c r="GAY26" s="1637"/>
      <c r="GAZ26" s="1637"/>
      <c r="GBA26" s="1637"/>
      <c r="GBB26" s="1637"/>
      <c r="GBC26" s="1637"/>
      <c r="GBD26" s="1637"/>
      <c r="GBE26" s="1637"/>
      <c r="GBF26" s="1637"/>
      <c r="GBG26" s="1637"/>
      <c r="GBH26" s="1637"/>
      <c r="GBI26" s="1637"/>
      <c r="GBJ26" s="1637"/>
      <c r="GBK26" s="1637"/>
      <c r="GBL26" s="1637"/>
      <c r="GBM26" s="1637"/>
      <c r="GBN26" s="1637"/>
      <c r="GBO26" s="1637"/>
      <c r="GBP26" s="1637"/>
      <c r="GBQ26" s="1637"/>
      <c r="GBR26" s="1637"/>
      <c r="GBS26" s="1637"/>
      <c r="GBT26" s="1637"/>
      <c r="GBU26" s="1637"/>
      <c r="GBV26" s="1637"/>
      <c r="GBW26" s="1637"/>
      <c r="GBX26" s="1637"/>
      <c r="GBY26" s="1637"/>
      <c r="GBZ26" s="1637"/>
      <c r="GCA26" s="1637"/>
      <c r="GCB26" s="1637"/>
      <c r="GCC26" s="1637"/>
      <c r="GCD26" s="1637"/>
      <c r="GCE26" s="1637"/>
      <c r="GCF26" s="1637"/>
      <c r="GCG26" s="1637"/>
      <c r="GCH26" s="1637"/>
      <c r="GCI26" s="1637"/>
      <c r="GCJ26" s="1637"/>
      <c r="GCK26" s="1637"/>
      <c r="GCL26" s="1637"/>
      <c r="GCM26" s="1637"/>
      <c r="GCN26" s="1637"/>
      <c r="GCO26" s="1637"/>
      <c r="GCP26" s="1637"/>
      <c r="GCQ26" s="1637"/>
      <c r="GCR26" s="1637"/>
      <c r="GCS26" s="1637"/>
      <c r="GCT26" s="1637"/>
      <c r="GCU26" s="1637"/>
      <c r="GCV26" s="1637"/>
      <c r="GCW26" s="1637"/>
      <c r="GCX26" s="1637"/>
      <c r="GCY26" s="1637"/>
      <c r="GCZ26" s="1637"/>
      <c r="GDA26" s="1637"/>
      <c r="GDB26" s="1637"/>
      <c r="GDC26" s="1637"/>
      <c r="GDD26" s="1637"/>
      <c r="GDE26" s="1637"/>
      <c r="GDF26" s="1637"/>
      <c r="GDG26" s="1637"/>
      <c r="GDH26" s="1637"/>
      <c r="GDI26" s="1637"/>
      <c r="GDJ26" s="1637"/>
      <c r="GDK26" s="1637"/>
      <c r="GDL26" s="1637"/>
      <c r="GDM26" s="1637"/>
      <c r="GDN26" s="1637"/>
      <c r="GDO26" s="1637"/>
      <c r="GDP26" s="1637"/>
      <c r="GDQ26" s="1637"/>
      <c r="GDR26" s="1637"/>
      <c r="GDS26" s="1637"/>
      <c r="GDT26" s="1637"/>
      <c r="GDU26" s="1637"/>
      <c r="GDV26" s="1637"/>
      <c r="GDW26" s="1637"/>
      <c r="GDX26" s="1637"/>
      <c r="GDY26" s="1637"/>
      <c r="GDZ26" s="1637"/>
      <c r="GEA26" s="1637"/>
      <c r="GEB26" s="1637"/>
      <c r="GEC26" s="1637"/>
      <c r="GED26" s="1637"/>
      <c r="GEE26" s="1637"/>
      <c r="GEF26" s="1637"/>
      <c r="GEG26" s="1637"/>
      <c r="GEH26" s="1637"/>
      <c r="GEI26" s="1637"/>
      <c r="GEJ26" s="1637"/>
      <c r="GEK26" s="1637"/>
      <c r="GEL26" s="1637"/>
      <c r="GEM26" s="1637"/>
      <c r="GEN26" s="1637"/>
      <c r="GEO26" s="1637"/>
      <c r="GEP26" s="1637"/>
      <c r="GEQ26" s="1637"/>
      <c r="GER26" s="1637"/>
      <c r="GES26" s="1637"/>
      <c r="GET26" s="1637"/>
      <c r="GEU26" s="1637"/>
      <c r="GEV26" s="1637"/>
      <c r="GEW26" s="1637"/>
      <c r="GEX26" s="1637"/>
      <c r="GEY26" s="1637"/>
      <c r="GEZ26" s="1637"/>
      <c r="GFA26" s="1637"/>
      <c r="GFB26" s="1637"/>
      <c r="GFC26" s="1637"/>
      <c r="GFD26" s="1637"/>
      <c r="GFE26" s="1637"/>
      <c r="GFF26" s="1637"/>
      <c r="GFG26" s="1637"/>
      <c r="GFH26" s="1637"/>
      <c r="GFI26" s="1637"/>
      <c r="GFJ26" s="1637"/>
      <c r="GFK26" s="1637"/>
      <c r="GFL26" s="1637"/>
      <c r="GFM26" s="1637"/>
      <c r="GFN26" s="1637"/>
      <c r="GFO26" s="1637"/>
      <c r="GFP26" s="1637"/>
      <c r="GFQ26" s="1637"/>
      <c r="GFR26" s="1637"/>
      <c r="GFS26" s="1637"/>
      <c r="GFT26" s="1637"/>
      <c r="GFU26" s="1637"/>
      <c r="GFV26" s="1637"/>
      <c r="GFW26" s="1637"/>
      <c r="GFX26" s="1637"/>
      <c r="GFY26" s="1637"/>
      <c r="GFZ26" s="1637"/>
      <c r="GGA26" s="1637"/>
      <c r="GGB26" s="1637"/>
      <c r="GGC26" s="1637"/>
      <c r="GGD26" s="1637"/>
      <c r="GGE26" s="1637"/>
      <c r="GGF26" s="1637"/>
      <c r="GGG26" s="1637"/>
      <c r="GGH26" s="1637"/>
      <c r="GGI26" s="1637"/>
      <c r="GGJ26" s="1637"/>
      <c r="GGK26" s="1637"/>
      <c r="GGL26" s="1637"/>
      <c r="GGM26" s="1637"/>
      <c r="GGN26" s="1637"/>
      <c r="GGO26" s="1637"/>
      <c r="GGP26" s="1637"/>
      <c r="GGQ26" s="1637"/>
      <c r="GGR26" s="1637"/>
      <c r="GGS26" s="1637"/>
      <c r="GGT26" s="1637"/>
      <c r="GGU26" s="1637"/>
      <c r="GGV26" s="1637"/>
      <c r="GGW26" s="1637"/>
      <c r="GGX26" s="1637"/>
      <c r="GGY26" s="1637"/>
      <c r="GGZ26" s="1637"/>
      <c r="GHA26" s="1637"/>
      <c r="GHB26" s="1637"/>
      <c r="GHC26" s="1637"/>
      <c r="GHD26" s="1637"/>
      <c r="GHE26" s="1637"/>
      <c r="GHF26" s="1637"/>
      <c r="GHG26" s="1637"/>
      <c r="GHH26" s="1637"/>
      <c r="GHI26" s="1637"/>
      <c r="GHJ26" s="1637"/>
      <c r="GHK26" s="1637"/>
      <c r="GHL26" s="1637"/>
      <c r="GHM26" s="1637"/>
      <c r="GHN26" s="1637"/>
      <c r="GHO26" s="1637"/>
      <c r="GHP26" s="1637"/>
      <c r="GHQ26" s="1637"/>
      <c r="GHR26" s="1637"/>
      <c r="GHS26" s="1637"/>
      <c r="GHT26" s="1637"/>
      <c r="GHU26" s="1637"/>
      <c r="GHV26" s="1637"/>
      <c r="GHW26" s="1637"/>
      <c r="GHX26" s="1637"/>
      <c r="GHY26" s="1637"/>
      <c r="GHZ26" s="1637"/>
      <c r="GIA26" s="1637"/>
      <c r="GIB26" s="1637"/>
      <c r="GIC26" s="1637"/>
      <c r="GID26" s="1637"/>
      <c r="GIE26" s="1637"/>
      <c r="GIF26" s="1637"/>
      <c r="GIG26" s="1637"/>
      <c r="GIH26" s="1637"/>
      <c r="GII26" s="1637"/>
      <c r="GIJ26" s="1637"/>
      <c r="GIK26" s="1637"/>
      <c r="GIL26" s="1637"/>
      <c r="GIM26" s="1637"/>
      <c r="GIN26" s="1637"/>
      <c r="GIO26" s="1637"/>
      <c r="GIP26" s="1637"/>
      <c r="GIQ26" s="1637"/>
      <c r="GIR26" s="1637"/>
      <c r="GIS26" s="1637"/>
      <c r="GIT26" s="1637"/>
      <c r="GIU26" s="1637"/>
      <c r="GIV26" s="1637"/>
      <c r="GIW26" s="1637"/>
      <c r="GIX26" s="1637"/>
      <c r="GIY26" s="1637"/>
      <c r="GIZ26" s="1637"/>
      <c r="GJA26" s="1637"/>
      <c r="GJB26" s="1637"/>
      <c r="GJC26" s="1637"/>
      <c r="GJD26" s="1637"/>
      <c r="GJE26" s="1637"/>
      <c r="GJF26" s="1637"/>
      <c r="GJG26" s="1637"/>
      <c r="GJH26" s="1637"/>
      <c r="GJI26" s="1637"/>
      <c r="GJJ26" s="1637"/>
      <c r="GJK26" s="1637"/>
      <c r="GJL26" s="1637"/>
      <c r="GJM26" s="1637"/>
      <c r="GJN26" s="1637"/>
      <c r="GJO26" s="1637"/>
      <c r="GJP26" s="1637"/>
      <c r="GJQ26" s="1637"/>
      <c r="GJR26" s="1637"/>
      <c r="GJS26" s="1637"/>
      <c r="GJT26" s="1637"/>
      <c r="GJU26" s="1637"/>
      <c r="GJV26" s="1637"/>
      <c r="GJW26" s="1637"/>
      <c r="GJX26" s="1637"/>
      <c r="GJY26" s="1637"/>
      <c r="GJZ26" s="1637"/>
      <c r="GKA26" s="1637"/>
      <c r="GKB26" s="1637"/>
      <c r="GKC26" s="1637"/>
      <c r="GKD26" s="1637"/>
      <c r="GKE26" s="1637"/>
      <c r="GKF26" s="1637"/>
      <c r="GKG26" s="1637"/>
      <c r="GKH26" s="1637"/>
      <c r="GKI26" s="1637"/>
      <c r="GKJ26" s="1637"/>
      <c r="GKK26" s="1637"/>
      <c r="GKL26" s="1637"/>
      <c r="GKM26" s="1637"/>
      <c r="GKN26" s="1637"/>
      <c r="GKO26" s="1637"/>
      <c r="GKP26" s="1637"/>
      <c r="GKQ26" s="1637"/>
      <c r="GKR26" s="1637"/>
      <c r="GKS26" s="1637"/>
      <c r="GKT26" s="1637"/>
      <c r="GKU26" s="1637"/>
      <c r="GKV26" s="1637"/>
      <c r="GKW26" s="1637"/>
      <c r="GKX26" s="1637"/>
      <c r="GKY26" s="1637"/>
      <c r="GKZ26" s="1637"/>
      <c r="GLA26" s="1637"/>
      <c r="GLB26" s="1637"/>
      <c r="GLC26" s="1637"/>
      <c r="GLD26" s="1637"/>
      <c r="GLE26" s="1637"/>
      <c r="GLF26" s="1637"/>
      <c r="GLG26" s="1637"/>
      <c r="GLH26" s="1637"/>
      <c r="GLI26" s="1637"/>
      <c r="GLJ26" s="1637"/>
      <c r="GLK26" s="1637"/>
      <c r="GLL26" s="1637"/>
      <c r="GLM26" s="1637"/>
      <c r="GLN26" s="1637"/>
      <c r="GLO26" s="1637"/>
      <c r="GLP26" s="1637"/>
      <c r="GLQ26" s="1637"/>
      <c r="GLR26" s="1637"/>
      <c r="GLS26" s="1637"/>
      <c r="GLT26" s="1637"/>
      <c r="GLU26" s="1637"/>
      <c r="GLV26" s="1637"/>
      <c r="GLW26" s="1637"/>
      <c r="GLX26" s="1637"/>
      <c r="GLY26" s="1637"/>
      <c r="GLZ26" s="1637"/>
      <c r="GMA26" s="1637"/>
      <c r="GMB26" s="1637"/>
      <c r="GMC26" s="1637"/>
      <c r="GMD26" s="1637"/>
      <c r="GME26" s="1637"/>
      <c r="GMF26" s="1637"/>
      <c r="GMG26" s="1637"/>
      <c r="GMH26" s="1637"/>
      <c r="GMI26" s="1637"/>
      <c r="GMJ26" s="1637"/>
      <c r="GMK26" s="1637"/>
      <c r="GML26" s="1637"/>
      <c r="GMM26" s="1637"/>
      <c r="GMN26" s="1637"/>
      <c r="GMO26" s="1637"/>
      <c r="GMP26" s="1637"/>
      <c r="GMQ26" s="1637"/>
      <c r="GMR26" s="1637"/>
      <c r="GMS26" s="1637"/>
      <c r="GMT26" s="1637"/>
      <c r="GMU26" s="1637"/>
      <c r="GMV26" s="1637"/>
      <c r="GMW26" s="1637"/>
      <c r="GMX26" s="1637"/>
      <c r="GMY26" s="1637"/>
      <c r="GMZ26" s="1637"/>
      <c r="GNA26" s="1637"/>
      <c r="GNB26" s="1637"/>
      <c r="GNC26" s="1637"/>
      <c r="GND26" s="1637"/>
      <c r="GNE26" s="1637"/>
      <c r="GNF26" s="1637"/>
      <c r="GNG26" s="1637"/>
      <c r="GNH26" s="1637"/>
      <c r="GNI26" s="1637"/>
      <c r="GNJ26" s="1637"/>
      <c r="GNK26" s="1637"/>
      <c r="GNL26" s="1637"/>
      <c r="GNM26" s="1637"/>
      <c r="GNN26" s="1637"/>
      <c r="GNO26" s="1637"/>
      <c r="GNP26" s="1637"/>
      <c r="GNQ26" s="1637"/>
      <c r="GNR26" s="1637"/>
      <c r="GNS26" s="1637"/>
      <c r="GNT26" s="1637"/>
      <c r="GNU26" s="1637"/>
      <c r="GNV26" s="1637"/>
      <c r="GNW26" s="1637"/>
      <c r="GNX26" s="1637"/>
      <c r="GNY26" s="1637"/>
      <c r="GNZ26" s="1637"/>
      <c r="GOA26" s="1637"/>
      <c r="GOB26" s="1637"/>
      <c r="GOC26" s="1637"/>
      <c r="GOD26" s="1637"/>
      <c r="GOE26" s="1637"/>
      <c r="GOF26" s="1637"/>
      <c r="GOG26" s="1637"/>
      <c r="GOH26" s="1637"/>
      <c r="GOI26" s="1637"/>
      <c r="GOJ26" s="1637"/>
      <c r="GOK26" s="1637"/>
      <c r="GOL26" s="1637"/>
      <c r="GOM26" s="1637"/>
      <c r="GON26" s="1637"/>
      <c r="GOO26" s="1637"/>
      <c r="GOP26" s="1637"/>
      <c r="GOQ26" s="1637"/>
      <c r="GOR26" s="1637"/>
      <c r="GOS26" s="1637"/>
      <c r="GOT26" s="1637"/>
      <c r="GOU26" s="1637"/>
      <c r="GOV26" s="1637"/>
      <c r="GOW26" s="1637"/>
      <c r="GOX26" s="1637"/>
      <c r="GOY26" s="1637"/>
      <c r="GOZ26" s="1637"/>
      <c r="GPA26" s="1637"/>
      <c r="GPB26" s="1637"/>
      <c r="GPC26" s="1637"/>
      <c r="GPD26" s="1637"/>
      <c r="GPE26" s="1637"/>
      <c r="GPF26" s="1637"/>
      <c r="GPG26" s="1637"/>
      <c r="GPH26" s="1637"/>
      <c r="GPI26" s="1637"/>
      <c r="GPJ26" s="1637"/>
      <c r="GPK26" s="1637"/>
      <c r="GPL26" s="1637"/>
      <c r="GPM26" s="1637"/>
      <c r="GPN26" s="1637"/>
      <c r="GPO26" s="1637"/>
      <c r="GPP26" s="1637"/>
      <c r="GPQ26" s="1637"/>
      <c r="GPR26" s="1637"/>
      <c r="GPS26" s="1637"/>
      <c r="GPT26" s="1637"/>
      <c r="GPU26" s="1637"/>
      <c r="GPV26" s="1637"/>
      <c r="GPW26" s="1637"/>
      <c r="GPX26" s="1637"/>
      <c r="GPY26" s="1637"/>
      <c r="GPZ26" s="1637"/>
      <c r="GQA26" s="1637"/>
      <c r="GQB26" s="1637"/>
      <c r="GQC26" s="1637"/>
      <c r="GQD26" s="1637"/>
      <c r="GQE26" s="1637"/>
      <c r="GQF26" s="1637"/>
      <c r="GQG26" s="1637"/>
      <c r="GQH26" s="1637"/>
      <c r="GQI26" s="1637"/>
      <c r="GQJ26" s="1637"/>
      <c r="GQK26" s="1637"/>
      <c r="GQL26" s="1637"/>
      <c r="GQM26" s="1637"/>
      <c r="GQN26" s="1637"/>
      <c r="GQO26" s="1637"/>
      <c r="GQP26" s="1637"/>
      <c r="GQQ26" s="1637"/>
      <c r="GQR26" s="1637"/>
      <c r="GQS26" s="1637"/>
      <c r="GQT26" s="1637"/>
      <c r="GQU26" s="1637"/>
      <c r="GQV26" s="1637"/>
      <c r="GQW26" s="1637"/>
      <c r="GQX26" s="1637"/>
      <c r="GQY26" s="1637"/>
      <c r="GQZ26" s="1637"/>
      <c r="GRA26" s="1637"/>
      <c r="GRB26" s="1637"/>
      <c r="GRC26" s="1637"/>
      <c r="GRD26" s="1637"/>
      <c r="GRE26" s="1637"/>
      <c r="GRF26" s="1637"/>
      <c r="GRG26" s="1637"/>
      <c r="GRH26" s="1637"/>
      <c r="GRI26" s="1637"/>
      <c r="GRJ26" s="1637"/>
      <c r="GRK26" s="1637"/>
      <c r="GRL26" s="1637"/>
      <c r="GRM26" s="1637"/>
      <c r="GRN26" s="1637"/>
      <c r="GRO26" s="1637"/>
      <c r="GRP26" s="1637"/>
      <c r="GRQ26" s="1637"/>
      <c r="GRR26" s="1637"/>
      <c r="GRS26" s="1637"/>
      <c r="GRT26" s="1637"/>
      <c r="GRU26" s="1637"/>
      <c r="GRV26" s="1637"/>
      <c r="GRW26" s="1637"/>
      <c r="GRX26" s="1637"/>
      <c r="GRY26" s="1637"/>
      <c r="GRZ26" s="1637"/>
      <c r="GSA26" s="1637"/>
      <c r="GSB26" s="1637"/>
      <c r="GSC26" s="1637"/>
      <c r="GSD26" s="1637"/>
      <c r="GSE26" s="1637"/>
      <c r="GSF26" s="1637"/>
      <c r="GSG26" s="1637"/>
      <c r="GSH26" s="1637"/>
      <c r="GSI26" s="1637"/>
      <c r="GSJ26" s="1637"/>
      <c r="GSK26" s="1637"/>
      <c r="GSL26" s="1637"/>
      <c r="GSM26" s="1637"/>
      <c r="GSN26" s="1637"/>
      <c r="GSO26" s="1637"/>
      <c r="GSP26" s="1637"/>
      <c r="GSQ26" s="1637"/>
      <c r="GSR26" s="1637"/>
      <c r="GSS26" s="1637"/>
      <c r="GST26" s="1637"/>
      <c r="GSU26" s="1637"/>
      <c r="GSV26" s="1637"/>
      <c r="GSW26" s="1637"/>
      <c r="GSX26" s="1637"/>
      <c r="GSY26" s="1637"/>
      <c r="GSZ26" s="1637"/>
      <c r="GTA26" s="1637"/>
      <c r="GTB26" s="1637"/>
      <c r="GTC26" s="1637"/>
      <c r="GTD26" s="1637"/>
      <c r="GTE26" s="1637"/>
      <c r="GTF26" s="1637"/>
      <c r="GTG26" s="1637"/>
      <c r="GTH26" s="1637"/>
      <c r="GTI26" s="1637"/>
      <c r="GTJ26" s="1637"/>
      <c r="GTK26" s="1637"/>
      <c r="GTL26" s="1637"/>
      <c r="GTM26" s="1637"/>
      <c r="GTN26" s="1637"/>
      <c r="GTO26" s="1637"/>
      <c r="GTP26" s="1637"/>
      <c r="GTQ26" s="1637"/>
      <c r="GTR26" s="1637"/>
      <c r="GTS26" s="1637"/>
      <c r="GTT26" s="1637"/>
      <c r="GTU26" s="1637"/>
      <c r="GTV26" s="1637"/>
      <c r="GTW26" s="1637"/>
      <c r="GTX26" s="1637"/>
      <c r="GTY26" s="1637"/>
      <c r="GTZ26" s="1637"/>
      <c r="GUA26" s="1637"/>
      <c r="GUB26" s="1637"/>
      <c r="GUC26" s="1637"/>
      <c r="GUD26" s="1637"/>
      <c r="GUE26" s="1637"/>
      <c r="GUF26" s="1637"/>
      <c r="GUG26" s="1637"/>
      <c r="GUH26" s="1637"/>
      <c r="GUI26" s="1637"/>
      <c r="GUJ26" s="1637"/>
      <c r="GUK26" s="1637"/>
      <c r="GUL26" s="1637"/>
      <c r="GUM26" s="1637"/>
      <c r="GUN26" s="1637"/>
      <c r="GUO26" s="1637"/>
      <c r="GUP26" s="1637"/>
      <c r="GUQ26" s="1637"/>
      <c r="GUR26" s="1637"/>
      <c r="GUS26" s="1637"/>
      <c r="GUT26" s="1637"/>
      <c r="GUU26" s="1637"/>
      <c r="GUV26" s="1637"/>
      <c r="GUW26" s="1637"/>
      <c r="GUX26" s="1637"/>
      <c r="GUY26" s="1637"/>
      <c r="GUZ26" s="1637"/>
      <c r="GVA26" s="1637"/>
      <c r="GVB26" s="1637"/>
      <c r="GVC26" s="1637"/>
      <c r="GVD26" s="1637"/>
      <c r="GVE26" s="1637"/>
      <c r="GVF26" s="1637"/>
      <c r="GVG26" s="1637"/>
      <c r="GVH26" s="1637"/>
      <c r="GVI26" s="1637"/>
      <c r="GVJ26" s="1637"/>
      <c r="GVK26" s="1637"/>
      <c r="GVL26" s="1637"/>
      <c r="GVM26" s="1637"/>
      <c r="GVN26" s="1637"/>
      <c r="GVO26" s="1637"/>
      <c r="GVP26" s="1637"/>
      <c r="GVQ26" s="1637"/>
      <c r="GVR26" s="1637"/>
      <c r="GVS26" s="1637"/>
      <c r="GVT26" s="1637"/>
      <c r="GVU26" s="1637"/>
      <c r="GVV26" s="1637"/>
      <c r="GVW26" s="1637"/>
      <c r="GVX26" s="1637"/>
      <c r="GVY26" s="1637"/>
      <c r="GVZ26" s="1637"/>
      <c r="GWA26" s="1637"/>
      <c r="GWB26" s="1637"/>
      <c r="GWC26" s="1637"/>
      <c r="GWD26" s="1637"/>
      <c r="GWE26" s="1637"/>
      <c r="GWF26" s="1637"/>
      <c r="GWG26" s="1637"/>
      <c r="GWH26" s="1637"/>
      <c r="GWI26" s="1637"/>
      <c r="GWJ26" s="1637"/>
      <c r="GWK26" s="1637"/>
      <c r="GWL26" s="1637"/>
      <c r="GWM26" s="1637"/>
      <c r="GWN26" s="1637"/>
      <c r="GWO26" s="1637"/>
      <c r="GWP26" s="1637"/>
      <c r="GWQ26" s="1637"/>
      <c r="GWR26" s="1637"/>
      <c r="GWS26" s="1637"/>
      <c r="GWT26" s="1637"/>
      <c r="GWU26" s="1637"/>
      <c r="GWV26" s="1637"/>
      <c r="GWW26" s="1637"/>
      <c r="GWX26" s="1637"/>
      <c r="GWY26" s="1637"/>
      <c r="GWZ26" s="1637"/>
      <c r="GXA26" s="1637"/>
      <c r="GXB26" s="1637"/>
      <c r="GXC26" s="1637"/>
      <c r="GXD26" s="1637"/>
      <c r="GXE26" s="1637"/>
      <c r="GXF26" s="1637"/>
      <c r="GXG26" s="1637"/>
      <c r="GXH26" s="1637"/>
      <c r="GXI26" s="1637"/>
      <c r="GXJ26" s="1637"/>
      <c r="GXK26" s="1637"/>
      <c r="GXL26" s="1637"/>
      <c r="GXM26" s="1637"/>
      <c r="GXN26" s="1637"/>
      <c r="GXO26" s="1637"/>
      <c r="GXP26" s="1637"/>
      <c r="GXQ26" s="1637"/>
      <c r="GXR26" s="1637"/>
      <c r="GXS26" s="1637"/>
      <c r="GXT26" s="1637"/>
      <c r="GXU26" s="1637"/>
      <c r="GXV26" s="1637"/>
      <c r="GXW26" s="1637"/>
      <c r="GXX26" s="1637"/>
      <c r="GXY26" s="1637"/>
      <c r="GXZ26" s="1637"/>
      <c r="GYA26" s="1637"/>
      <c r="GYB26" s="1637"/>
      <c r="GYC26" s="1637"/>
      <c r="GYD26" s="1637"/>
      <c r="GYE26" s="1637"/>
      <c r="GYF26" s="1637"/>
      <c r="GYG26" s="1637"/>
      <c r="GYH26" s="1637"/>
      <c r="GYI26" s="1637"/>
      <c r="GYJ26" s="1637"/>
      <c r="GYK26" s="1637"/>
      <c r="GYL26" s="1637"/>
      <c r="GYM26" s="1637"/>
      <c r="GYN26" s="1637"/>
      <c r="GYO26" s="1637"/>
      <c r="GYP26" s="1637"/>
      <c r="GYQ26" s="1637"/>
      <c r="GYR26" s="1637"/>
      <c r="GYS26" s="1637"/>
      <c r="GYT26" s="1637"/>
      <c r="GYU26" s="1637"/>
      <c r="GYV26" s="1637"/>
      <c r="GYW26" s="1637"/>
      <c r="GYX26" s="1637"/>
      <c r="GYY26" s="1637"/>
      <c r="GYZ26" s="1637"/>
      <c r="GZA26" s="1637"/>
      <c r="GZB26" s="1637"/>
      <c r="GZC26" s="1637"/>
      <c r="GZD26" s="1637"/>
      <c r="GZE26" s="1637"/>
      <c r="GZF26" s="1637"/>
      <c r="GZG26" s="1637"/>
      <c r="GZH26" s="1637"/>
      <c r="GZI26" s="1637"/>
      <c r="GZJ26" s="1637"/>
      <c r="GZK26" s="1637"/>
      <c r="GZL26" s="1637"/>
      <c r="GZM26" s="1637"/>
      <c r="GZN26" s="1637"/>
      <c r="GZO26" s="1637"/>
      <c r="GZP26" s="1637"/>
      <c r="GZQ26" s="1637"/>
      <c r="GZR26" s="1637"/>
      <c r="GZS26" s="1637"/>
      <c r="GZT26" s="1637"/>
      <c r="GZU26" s="1637"/>
      <c r="GZV26" s="1637"/>
      <c r="GZW26" s="1637"/>
      <c r="GZX26" s="1637"/>
      <c r="GZY26" s="1637"/>
      <c r="GZZ26" s="1637"/>
      <c r="HAA26" s="1637"/>
      <c r="HAB26" s="1637"/>
      <c r="HAC26" s="1637"/>
      <c r="HAD26" s="1637"/>
      <c r="HAE26" s="1637"/>
      <c r="HAF26" s="1637"/>
      <c r="HAG26" s="1637"/>
      <c r="HAH26" s="1637"/>
      <c r="HAI26" s="1637"/>
      <c r="HAJ26" s="1637"/>
      <c r="HAK26" s="1637"/>
      <c r="HAL26" s="1637"/>
      <c r="HAM26" s="1637"/>
      <c r="HAN26" s="1637"/>
      <c r="HAO26" s="1637"/>
      <c r="HAP26" s="1637"/>
      <c r="HAQ26" s="1637"/>
      <c r="HAR26" s="1637"/>
      <c r="HAS26" s="1637"/>
      <c r="HAT26" s="1637"/>
      <c r="HAU26" s="1637"/>
      <c r="HAV26" s="1637"/>
      <c r="HAW26" s="1637"/>
      <c r="HAX26" s="1637"/>
      <c r="HAY26" s="1637"/>
      <c r="HAZ26" s="1637"/>
      <c r="HBA26" s="1637"/>
      <c r="HBB26" s="1637"/>
      <c r="HBC26" s="1637"/>
      <c r="HBD26" s="1637"/>
      <c r="HBE26" s="1637"/>
      <c r="HBF26" s="1637"/>
      <c r="HBG26" s="1637"/>
      <c r="HBH26" s="1637"/>
      <c r="HBI26" s="1637"/>
      <c r="HBJ26" s="1637"/>
      <c r="HBK26" s="1637"/>
      <c r="HBL26" s="1637"/>
      <c r="HBM26" s="1637"/>
      <c r="HBN26" s="1637"/>
      <c r="HBO26" s="1637"/>
      <c r="HBP26" s="1637"/>
      <c r="HBQ26" s="1637"/>
      <c r="HBR26" s="1637"/>
      <c r="HBS26" s="1637"/>
      <c r="HBT26" s="1637"/>
      <c r="HBU26" s="1637"/>
      <c r="HBV26" s="1637"/>
      <c r="HBW26" s="1637"/>
      <c r="HBX26" s="1637"/>
      <c r="HBY26" s="1637"/>
      <c r="HBZ26" s="1637"/>
      <c r="HCA26" s="1637"/>
      <c r="HCB26" s="1637"/>
      <c r="HCC26" s="1637"/>
      <c r="HCD26" s="1637"/>
      <c r="HCE26" s="1637"/>
      <c r="HCF26" s="1637"/>
      <c r="HCG26" s="1637"/>
      <c r="HCH26" s="1637"/>
      <c r="HCI26" s="1637"/>
      <c r="HCJ26" s="1637"/>
      <c r="HCK26" s="1637"/>
      <c r="HCL26" s="1637"/>
      <c r="HCM26" s="1637"/>
      <c r="HCN26" s="1637"/>
      <c r="HCO26" s="1637"/>
      <c r="HCP26" s="1637"/>
      <c r="HCQ26" s="1637"/>
      <c r="HCR26" s="1637"/>
      <c r="HCS26" s="1637"/>
      <c r="HCT26" s="1637"/>
      <c r="HCU26" s="1637"/>
      <c r="HCV26" s="1637"/>
      <c r="HCW26" s="1637"/>
      <c r="HCX26" s="1637"/>
      <c r="HCY26" s="1637"/>
      <c r="HCZ26" s="1637"/>
      <c r="HDA26" s="1637"/>
      <c r="HDB26" s="1637"/>
      <c r="HDC26" s="1637"/>
      <c r="HDD26" s="1637"/>
      <c r="HDE26" s="1637"/>
      <c r="HDF26" s="1637"/>
      <c r="HDG26" s="1637"/>
      <c r="HDH26" s="1637"/>
      <c r="HDI26" s="1637"/>
      <c r="HDJ26" s="1637"/>
      <c r="HDK26" s="1637"/>
      <c r="HDL26" s="1637"/>
      <c r="HDM26" s="1637"/>
      <c r="HDN26" s="1637"/>
      <c r="HDO26" s="1637"/>
      <c r="HDP26" s="1637"/>
      <c r="HDQ26" s="1637"/>
      <c r="HDR26" s="1637"/>
      <c r="HDS26" s="1637"/>
      <c r="HDT26" s="1637"/>
      <c r="HDU26" s="1637"/>
      <c r="HDV26" s="1637"/>
      <c r="HDW26" s="1637"/>
      <c r="HDX26" s="1637"/>
      <c r="HDY26" s="1637"/>
      <c r="HDZ26" s="1637"/>
      <c r="HEA26" s="1637"/>
      <c r="HEB26" s="1637"/>
      <c r="HEC26" s="1637"/>
      <c r="HED26" s="1637"/>
      <c r="HEE26" s="1637"/>
      <c r="HEF26" s="1637"/>
      <c r="HEG26" s="1637"/>
      <c r="HEH26" s="1637"/>
      <c r="HEI26" s="1637"/>
      <c r="HEJ26" s="1637"/>
      <c r="HEK26" s="1637"/>
      <c r="HEL26" s="1637"/>
      <c r="HEM26" s="1637"/>
      <c r="HEN26" s="1637"/>
      <c r="HEO26" s="1637"/>
      <c r="HEP26" s="1637"/>
      <c r="HEQ26" s="1637"/>
      <c r="HER26" s="1637"/>
      <c r="HES26" s="1637"/>
      <c r="HET26" s="1637"/>
      <c r="HEU26" s="1637"/>
      <c r="HEV26" s="1637"/>
      <c r="HEW26" s="1637"/>
      <c r="HEX26" s="1637"/>
      <c r="HEY26" s="1637"/>
      <c r="HEZ26" s="1637"/>
      <c r="HFA26" s="1637"/>
      <c r="HFB26" s="1637"/>
      <c r="HFC26" s="1637"/>
      <c r="HFD26" s="1637"/>
      <c r="HFE26" s="1637"/>
      <c r="HFF26" s="1637"/>
      <c r="HFG26" s="1637"/>
      <c r="HFH26" s="1637"/>
      <c r="HFI26" s="1637"/>
      <c r="HFJ26" s="1637"/>
      <c r="HFK26" s="1637"/>
      <c r="HFL26" s="1637"/>
      <c r="HFM26" s="1637"/>
      <c r="HFN26" s="1637"/>
      <c r="HFO26" s="1637"/>
      <c r="HFP26" s="1637"/>
      <c r="HFQ26" s="1637"/>
      <c r="HFR26" s="1637"/>
      <c r="HFS26" s="1637"/>
      <c r="HFT26" s="1637"/>
      <c r="HFU26" s="1637"/>
      <c r="HFV26" s="1637"/>
      <c r="HFW26" s="1637"/>
      <c r="HFX26" s="1637"/>
      <c r="HFY26" s="1637"/>
      <c r="HFZ26" s="1637"/>
      <c r="HGA26" s="1637"/>
      <c r="HGB26" s="1637"/>
      <c r="HGC26" s="1637"/>
      <c r="HGD26" s="1637"/>
      <c r="HGE26" s="1637"/>
      <c r="HGF26" s="1637"/>
      <c r="HGG26" s="1637"/>
      <c r="HGH26" s="1637"/>
      <c r="HGI26" s="1637"/>
      <c r="HGJ26" s="1637"/>
      <c r="HGK26" s="1637"/>
      <c r="HGL26" s="1637"/>
      <c r="HGM26" s="1637"/>
      <c r="HGN26" s="1637"/>
      <c r="HGO26" s="1637"/>
      <c r="HGP26" s="1637"/>
      <c r="HGQ26" s="1637"/>
      <c r="HGR26" s="1637"/>
      <c r="HGS26" s="1637"/>
      <c r="HGT26" s="1637"/>
      <c r="HGU26" s="1637"/>
      <c r="HGV26" s="1637"/>
      <c r="HGW26" s="1637"/>
      <c r="HGX26" s="1637"/>
      <c r="HGY26" s="1637"/>
      <c r="HGZ26" s="1637"/>
      <c r="HHA26" s="1637"/>
      <c r="HHB26" s="1637"/>
      <c r="HHC26" s="1637"/>
      <c r="HHD26" s="1637"/>
      <c r="HHE26" s="1637"/>
      <c r="HHF26" s="1637"/>
      <c r="HHG26" s="1637"/>
      <c r="HHH26" s="1637"/>
      <c r="HHI26" s="1637"/>
      <c r="HHJ26" s="1637"/>
      <c r="HHK26" s="1637"/>
      <c r="HHL26" s="1637"/>
      <c r="HHM26" s="1637"/>
      <c r="HHN26" s="1637"/>
      <c r="HHO26" s="1637"/>
      <c r="HHP26" s="1637"/>
      <c r="HHQ26" s="1637"/>
      <c r="HHR26" s="1637"/>
      <c r="HHS26" s="1637"/>
      <c r="HHT26" s="1637"/>
      <c r="HHU26" s="1637"/>
      <c r="HHV26" s="1637"/>
      <c r="HHW26" s="1637"/>
      <c r="HHX26" s="1637"/>
      <c r="HHY26" s="1637"/>
      <c r="HHZ26" s="1637"/>
      <c r="HIA26" s="1637"/>
      <c r="HIB26" s="1637"/>
      <c r="HIC26" s="1637"/>
      <c r="HID26" s="1637"/>
      <c r="HIE26" s="1637"/>
      <c r="HIF26" s="1637"/>
      <c r="HIG26" s="1637"/>
      <c r="HIH26" s="1637"/>
      <c r="HII26" s="1637"/>
      <c r="HIJ26" s="1637"/>
      <c r="HIK26" s="1637"/>
      <c r="HIL26" s="1637"/>
      <c r="HIM26" s="1637"/>
      <c r="HIN26" s="1637"/>
      <c r="HIO26" s="1637"/>
      <c r="HIP26" s="1637"/>
      <c r="HIQ26" s="1637"/>
      <c r="HIR26" s="1637"/>
      <c r="HIS26" s="1637"/>
      <c r="HIT26" s="1637"/>
      <c r="HIU26" s="1637"/>
      <c r="HIV26" s="1637"/>
      <c r="HIW26" s="1637"/>
      <c r="HIX26" s="1637"/>
      <c r="HIY26" s="1637"/>
      <c r="HIZ26" s="1637"/>
      <c r="HJA26" s="1637"/>
      <c r="HJB26" s="1637"/>
      <c r="HJC26" s="1637"/>
      <c r="HJD26" s="1637"/>
      <c r="HJE26" s="1637"/>
      <c r="HJF26" s="1637"/>
      <c r="HJG26" s="1637"/>
      <c r="HJH26" s="1637"/>
      <c r="HJI26" s="1637"/>
      <c r="HJJ26" s="1637"/>
      <c r="HJK26" s="1637"/>
      <c r="HJL26" s="1637"/>
      <c r="HJM26" s="1637"/>
      <c r="HJN26" s="1637"/>
      <c r="HJO26" s="1637"/>
      <c r="HJP26" s="1637"/>
      <c r="HJQ26" s="1637"/>
      <c r="HJR26" s="1637"/>
      <c r="HJS26" s="1637"/>
      <c r="HJT26" s="1637"/>
      <c r="HJU26" s="1637"/>
      <c r="HJV26" s="1637"/>
      <c r="HJW26" s="1637"/>
      <c r="HJX26" s="1637"/>
      <c r="HJY26" s="1637"/>
      <c r="HJZ26" s="1637"/>
      <c r="HKA26" s="1637"/>
      <c r="HKB26" s="1637"/>
      <c r="HKC26" s="1637"/>
      <c r="HKD26" s="1637"/>
      <c r="HKE26" s="1637"/>
      <c r="HKF26" s="1637"/>
      <c r="HKG26" s="1637"/>
      <c r="HKH26" s="1637"/>
      <c r="HKI26" s="1637"/>
      <c r="HKJ26" s="1637"/>
      <c r="HKK26" s="1637"/>
      <c r="HKL26" s="1637"/>
      <c r="HKM26" s="1637"/>
      <c r="HKN26" s="1637"/>
      <c r="HKO26" s="1637"/>
      <c r="HKP26" s="1637"/>
      <c r="HKQ26" s="1637"/>
      <c r="HKR26" s="1637"/>
      <c r="HKS26" s="1637"/>
      <c r="HKT26" s="1637"/>
      <c r="HKU26" s="1637"/>
      <c r="HKV26" s="1637"/>
      <c r="HKW26" s="1637"/>
      <c r="HKX26" s="1637"/>
      <c r="HKY26" s="1637"/>
      <c r="HKZ26" s="1637"/>
      <c r="HLA26" s="1637"/>
      <c r="HLB26" s="1637"/>
      <c r="HLC26" s="1637"/>
      <c r="HLD26" s="1637"/>
      <c r="HLE26" s="1637"/>
      <c r="HLF26" s="1637"/>
      <c r="HLG26" s="1637"/>
      <c r="HLH26" s="1637"/>
      <c r="HLI26" s="1637"/>
      <c r="HLJ26" s="1637"/>
      <c r="HLK26" s="1637"/>
      <c r="HLL26" s="1637"/>
      <c r="HLM26" s="1637"/>
      <c r="HLN26" s="1637"/>
      <c r="HLO26" s="1637"/>
      <c r="HLP26" s="1637"/>
      <c r="HLQ26" s="1637"/>
      <c r="HLR26" s="1637"/>
      <c r="HLS26" s="1637"/>
      <c r="HLT26" s="1637"/>
      <c r="HLU26" s="1637"/>
      <c r="HLV26" s="1637"/>
      <c r="HLW26" s="1637"/>
      <c r="HLX26" s="1637"/>
      <c r="HLY26" s="1637"/>
      <c r="HLZ26" s="1637"/>
      <c r="HMA26" s="1637"/>
      <c r="HMB26" s="1637"/>
      <c r="HMC26" s="1637"/>
      <c r="HMD26" s="1637"/>
      <c r="HME26" s="1637"/>
      <c r="HMF26" s="1637"/>
      <c r="HMG26" s="1637"/>
      <c r="HMH26" s="1637"/>
      <c r="HMI26" s="1637"/>
      <c r="HMJ26" s="1637"/>
      <c r="HMK26" s="1637"/>
      <c r="HML26" s="1637"/>
      <c r="HMM26" s="1637"/>
      <c r="HMN26" s="1637"/>
      <c r="HMO26" s="1637"/>
      <c r="HMP26" s="1637"/>
      <c r="HMQ26" s="1637"/>
      <c r="HMR26" s="1637"/>
      <c r="HMS26" s="1637"/>
      <c r="HMT26" s="1637"/>
      <c r="HMU26" s="1637"/>
      <c r="HMV26" s="1637"/>
      <c r="HMW26" s="1637"/>
      <c r="HMX26" s="1637"/>
      <c r="HMY26" s="1637"/>
      <c r="HMZ26" s="1637"/>
      <c r="HNA26" s="1637"/>
      <c r="HNB26" s="1637"/>
      <c r="HNC26" s="1637"/>
      <c r="HND26" s="1637"/>
      <c r="HNE26" s="1637"/>
      <c r="HNF26" s="1637"/>
      <c r="HNG26" s="1637"/>
      <c r="HNH26" s="1637"/>
      <c r="HNI26" s="1637"/>
      <c r="HNJ26" s="1637"/>
      <c r="HNK26" s="1637"/>
      <c r="HNL26" s="1637"/>
      <c r="HNM26" s="1637"/>
      <c r="HNN26" s="1637"/>
      <c r="HNO26" s="1637"/>
      <c r="HNP26" s="1637"/>
      <c r="HNQ26" s="1637"/>
      <c r="HNR26" s="1637"/>
      <c r="HNS26" s="1637"/>
      <c r="HNT26" s="1637"/>
      <c r="HNU26" s="1637"/>
      <c r="HNV26" s="1637"/>
      <c r="HNW26" s="1637"/>
      <c r="HNX26" s="1637"/>
      <c r="HNY26" s="1637"/>
      <c r="HNZ26" s="1637"/>
      <c r="HOA26" s="1637"/>
      <c r="HOB26" s="1637"/>
      <c r="HOC26" s="1637"/>
      <c r="HOD26" s="1637"/>
      <c r="HOE26" s="1637"/>
      <c r="HOF26" s="1637"/>
      <c r="HOG26" s="1637"/>
      <c r="HOH26" s="1637"/>
      <c r="HOI26" s="1637"/>
      <c r="HOJ26" s="1637"/>
      <c r="HOK26" s="1637"/>
      <c r="HOL26" s="1637"/>
      <c r="HOM26" s="1637"/>
      <c r="HON26" s="1637"/>
      <c r="HOO26" s="1637"/>
      <c r="HOP26" s="1637"/>
      <c r="HOQ26" s="1637"/>
      <c r="HOR26" s="1637"/>
      <c r="HOS26" s="1637"/>
      <c r="HOT26" s="1637"/>
      <c r="HOU26" s="1637"/>
      <c r="HOV26" s="1637"/>
      <c r="HOW26" s="1637"/>
      <c r="HOX26" s="1637"/>
      <c r="HOY26" s="1637"/>
      <c r="HOZ26" s="1637"/>
      <c r="HPA26" s="1637"/>
      <c r="HPB26" s="1637"/>
      <c r="HPC26" s="1637"/>
      <c r="HPD26" s="1637"/>
      <c r="HPE26" s="1637"/>
      <c r="HPF26" s="1637"/>
      <c r="HPG26" s="1637"/>
      <c r="HPH26" s="1637"/>
      <c r="HPI26" s="1637"/>
      <c r="HPJ26" s="1637"/>
      <c r="HPK26" s="1637"/>
      <c r="HPL26" s="1637"/>
      <c r="HPM26" s="1637"/>
      <c r="HPN26" s="1637"/>
      <c r="HPO26" s="1637"/>
      <c r="HPP26" s="1637"/>
      <c r="HPQ26" s="1637"/>
      <c r="HPR26" s="1637"/>
      <c r="HPS26" s="1637"/>
      <c r="HPT26" s="1637"/>
      <c r="HPU26" s="1637"/>
      <c r="HPV26" s="1637"/>
      <c r="HPW26" s="1637"/>
      <c r="HPX26" s="1637"/>
      <c r="HPY26" s="1637"/>
      <c r="HPZ26" s="1637"/>
      <c r="HQA26" s="1637"/>
      <c r="HQB26" s="1637"/>
      <c r="HQC26" s="1637"/>
      <c r="HQD26" s="1637"/>
      <c r="HQE26" s="1637"/>
      <c r="HQF26" s="1637"/>
      <c r="HQG26" s="1637"/>
      <c r="HQH26" s="1637"/>
      <c r="HQI26" s="1637"/>
      <c r="HQJ26" s="1637"/>
      <c r="HQK26" s="1637"/>
      <c r="HQL26" s="1637"/>
      <c r="HQM26" s="1637"/>
      <c r="HQN26" s="1637"/>
      <c r="HQO26" s="1637"/>
      <c r="HQP26" s="1637"/>
      <c r="HQQ26" s="1637"/>
      <c r="HQR26" s="1637"/>
      <c r="HQS26" s="1637"/>
      <c r="HQT26" s="1637"/>
      <c r="HQU26" s="1637"/>
      <c r="HQV26" s="1637"/>
      <c r="HQW26" s="1637"/>
      <c r="HQX26" s="1637"/>
      <c r="HQY26" s="1637"/>
      <c r="HQZ26" s="1637"/>
      <c r="HRA26" s="1637"/>
      <c r="HRB26" s="1637"/>
      <c r="HRC26" s="1637"/>
      <c r="HRD26" s="1637"/>
      <c r="HRE26" s="1637"/>
      <c r="HRF26" s="1637"/>
      <c r="HRG26" s="1637"/>
      <c r="HRH26" s="1637"/>
      <c r="HRI26" s="1637"/>
      <c r="HRJ26" s="1637"/>
      <c r="HRK26" s="1637"/>
      <c r="HRL26" s="1637"/>
      <c r="HRM26" s="1637"/>
      <c r="HRN26" s="1637"/>
      <c r="HRO26" s="1637"/>
      <c r="HRP26" s="1637"/>
      <c r="HRQ26" s="1637"/>
      <c r="HRR26" s="1637"/>
      <c r="HRS26" s="1637"/>
      <c r="HRT26" s="1637"/>
      <c r="HRU26" s="1637"/>
      <c r="HRV26" s="1637"/>
      <c r="HRW26" s="1637"/>
      <c r="HRX26" s="1637"/>
      <c r="HRY26" s="1637"/>
      <c r="HRZ26" s="1637"/>
      <c r="HSA26" s="1637"/>
      <c r="HSB26" s="1637"/>
      <c r="HSC26" s="1637"/>
      <c r="HSD26" s="1637"/>
      <c r="HSE26" s="1637"/>
      <c r="HSF26" s="1637"/>
      <c r="HSG26" s="1637"/>
      <c r="HSH26" s="1637"/>
      <c r="HSI26" s="1637"/>
      <c r="HSJ26" s="1637"/>
      <c r="HSK26" s="1637"/>
      <c r="HSL26" s="1637"/>
      <c r="HSM26" s="1637"/>
      <c r="HSN26" s="1637"/>
      <c r="HSO26" s="1637"/>
      <c r="HSP26" s="1637"/>
      <c r="HSQ26" s="1637"/>
      <c r="HSR26" s="1637"/>
      <c r="HSS26" s="1637"/>
      <c r="HST26" s="1637"/>
      <c r="HSU26" s="1637"/>
      <c r="HSV26" s="1637"/>
      <c r="HSW26" s="1637"/>
      <c r="HSX26" s="1637"/>
      <c r="HSY26" s="1637"/>
      <c r="HSZ26" s="1637"/>
      <c r="HTA26" s="1637"/>
      <c r="HTB26" s="1637"/>
      <c r="HTC26" s="1637"/>
      <c r="HTD26" s="1637"/>
      <c r="HTE26" s="1637"/>
      <c r="HTF26" s="1637"/>
      <c r="HTG26" s="1637"/>
      <c r="HTH26" s="1637"/>
      <c r="HTI26" s="1637"/>
      <c r="HTJ26" s="1637"/>
      <c r="HTK26" s="1637"/>
      <c r="HTL26" s="1637"/>
      <c r="HTM26" s="1637"/>
      <c r="HTN26" s="1637"/>
      <c r="HTO26" s="1637"/>
      <c r="HTP26" s="1637"/>
      <c r="HTQ26" s="1637"/>
      <c r="HTR26" s="1637"/>
      <c r="HTS26" s="1637"/>
      <c r="HTT26" s="1637"/>
      <c r="HTU26" s="1637"/>
      <c r="HTV26" s="1637"/>
      <c r="HTW26" s="1637"/>
      <c r="HTX26" s="1637"/>
      <c r="HTY26" s="1637"/>
      <c r="HTZ26" s="1637"/>
      <c r="HUA26" s="1637"/>
      <c r="HUB26" s="1637"/>
      <c r="HUC26" s="1637"/>
      <c r="HUD26" s="1637"/>
      <c r="HUE26" s="1637"/>
      <c r="HUF26" s="1637"/>
      <c r="HUG26" s="1637"/>
      <c r="HUH26" s="1637"/>
      <c r="HUI26" s="1637"/>
      <c r="HUJ26" s="1637"/>
      <c r="HUK26" s="1637"/>
      <c r="HUL26" s="1637"/>
      <c r="HUM26" s="1637"/>
      <c r="HUN26" s="1637"/>
      <c r="HUO26" s="1637"/>
      <c r="HUP26" s="1637"/>
      <c r="HUQ26" s="1637"/>
      <c r="HUR26" s="1637"/>
      <c r="HUS26" s="1637"/>
      <c r="HUT26" s="1637"/>
      <c r="HUU26" s="1637"/>
      <c r="HUV26" s="1637"/>
      <c r="HUW26" s="1637"/>
      <c r="HUX26" s="1637"/>
      <c r="HUY26" s="1637"/>
      <c r="HUZ26" s="1637"/>
      <c r="HVA26" s="1637"/>
      <c r="HVB26" s="1637"/>
      <c r="HVC26" s="1637"/>
      <c r="HVD26" s="1637"/>
      <c r="HVE26" s="1637"/>
      <c r="HVF26" s="1637"/>
      <c r="HVG26" s="1637"/>
      <c r="HVH26" s="1637"/>
      <c r="HVI26" s="1637"/>
      <c r="HVJ26" s="1637"/>
      <c r="HVK26" s="1637"/>
      <c r="HVL26" s="1637"/>
      <c r="HVM26" s="1637"/>
      <c r="HVN26" s="1637"/>
      <c r="HVO26" s="1637"/>
      <c r="HVP26" s="1637"/>
      <c r="HVQ26" s="1637"/>
      <c r="HVR26" s="1637"/>
      <c r="HVS26" s="1637"/>
      <c r="HVT26" s="1637"/>
      <c r="HVU26" s="1637"/>
      <c r="HVV26" s="1637"/>
      <c r="HVW26" s="1637"/>
      <c r="HVX26" s="1637"/>
      <c r="HVY26" s="1637"/>
      <c r="HVZ26" s="1637"/>
      <c r="HWA26" s="1637"/>
      <c r="HWB26" s="1637"/>
      <c r="HWC26" s="1637"/>
      <c r="HWD26" s="1637"/>
      <c r="HWE26" s="1637"/>
      <c r="HWF26" s="1637"/>
      <c r="HWG26" s="1637"/>
      <c r="HWH26" s="1637"/>
      <c r="HWI26" s="1637"/>
      <c r="HWJ26" s="1637"/>
      <c r="HWK26" s="1637"/>
      <c r="HWL26" s="1637"/>
      <c r="HWM26" s="1637"/>
      <c r="HWN26" s="1637"/>
      <c r="HWO26" s="1637"/>
      <c r="HWP26" s="1637"/>
      <c r="HWQ26" s="1637"/>
      <c r="HWR26" s="1637"/>
      <c r="HWS26" s="1637"/>
      <c r="HWT26" s="1637"/>
      <c r="HWU26" s="1637"/>
      <c r="HWV26" s="1637"/>
      <c r="HWW26" s="1637"/>
      <c r="HWX26" s="1637"/>
      <c r="HWY26" s="1637"/>
      <c r="HWZ26" s="1637"/>
      <c r="HXA26" s="1637"/>
      <c r="HXB26" s="1637"/>
      <c r="HXC26" s="1637"/>
      <c r="HXD26" s="1637"/>
      <c r="HXE26" s="1637"/>
      <c r="HXF26" s="1637"/>
      <c r="HXG26" s="1637"/>
      <c r="HXH26" s="1637"/>
      <c r="HXI26" s="1637"/>
      <c r="HXJ26" s="1637"/>
      <c r="HXK26" s="1637"/>
      <c r="HXL26" s="1637"/>
      <c r="HXM26" s="1637"/>
      <c r="HXN26" s="1637"/>
      <c r="HXO26" s="1637"/>
      <c r="HXP26" s="1637"/>
      <c r="HXQ26" s="1637"/>
      <c r="HXR26" s="1637"/>
      <c r="HXS26" s="1637"/>
      <c r="HXT26" s="1637"/>
      <c r="HXU26" s="1637"/>
      <c r="HXV26" s="1637"/>
      <c r="HXW26" s="1637"/>
      <c r="HXX26" s="1637"/>
      <c r="HXY26" s="1637"/>
      <c r="HXZ26" s="1637"/>
      <c r="HYA26" s="1637"/>
      <c r="HYB26" s="1637"/>
      <c r="HYC26" s="1637"/>
      <c r="HYD26" s="1637"/>
      <c r="HYE26" s="1637"/>
      <c r="HYF26" s="1637"/>
      <c r="HYG26" s="1637"/>
      <c r="HYH26" s="1637"/>
      <c r="HYI26" s="1637"/>
      <c r="HYJ26" s="1637"/>
      <c r="HYK26" s="1637"/>
      <c r="HYL26" s="1637"/>
      <c r="HYM26" s="1637"/>
      <c r="HYN26" s="1637"/>
      <c r="HYO26" s="1637"/>
      <c r="HYP26" s="1637"/>
      <c r="HYQ26" s="1637"/>
      <c r="HYR26" s="1637"/>
      <c r="HYS26" s="1637"/>
      <c r="HYT26" s="1637"/>
      <c r="HYU26" s="1637"/>
      <c r="HYV26" s="1637"/>
      <c r="HYW26" s="1637"/>
      <c r="HYX26" s="1637"/>
      <c r="HYY26" s="1637"/>
      <c r="HYZ26" s="1637"/>
      <c r="HZA26" s="1637"/>
      <c r="HZB26" s="1637"/>
      <c r="HZC26" s="1637"/>
      <c r="HZD26" s="1637"/>
      <c r="HZE26" s="1637"/>
      <c r="HZF26" s="1637"/>
      <c r="HZG26" s="1637"/>
      <c r="HZH26" s="1637"/>
      <c r="HZI26" s="1637"/>
      <c r="HZJ26" s="1637"/>
      <c r="HZK26" s="1637"/>
      <c r="HZL26" s="1637"/>
      <c r="HZM26" s="1637"/>
      <c r="HZN26" s="1637"/>
      <c r="HZO26" s="1637"/>
      <c r="HZP26" s="1637"/>
      <c r="HZQ26" s="1637"/>
      <c r="HZR26" s="1637"/>
      <c r="HZS26" s="1637"/>
      <c r="HZT26" s="1637"/>
      <c r="HZU26" s="1637"/>
      <c r="HZV26" s="1637"/>
      <c r="HZW26" s="1637"/>
      <c r="HZX26" s="1637"/>
      <c r="HZY26" s="1637"/>
      <c r="HZZ26" s="1637"/>
      <c r="IAA26" s="1637"/>
      <c r="IAB26" s="1637"/>
      <c r="IAC26" s="1637"/>
      <c r="IAD26" s="1637"/>
      <c r="IAE26" s="1637"/>
      <c r="IAF26" s="1637"/>
      <c r="IAG26" s="1637"/>
      <c r="IAH26" s="1637"/>
      <c r="IAI26" s="1637"/>
      <c r="IAJ26" s="1637"/>
      <c r="IAK26" s="1637"/>
      <c r="IAL26" s="1637"/>
      <c r="IAM26" s="1637"/>
      <c r="IAN26" s="1637"/>
      <c r="IAO26" s="1637"/>
      <c r="IAP26" s="1637"/>
      <c r="IAQ26" s="1637"/>
      <c r="IAR26" s="1637"/>
      <c r="IAS26" s="1637"/>
      <c r="IAT26" s="1637"/>
      <c r="IAU26" s="1637"/>
      <c r="IAV26" s="1637"/>
      <c r="IAW26" s="1637"/>
      <c r="IAX26" s="1637"/>
      <c r="IAY26" s="1637"/>
      <c r="IAZ26" s="1637"/>
      <c r="IBA26" s="1637"/>
      <c r="IBB26" s="1637"/>
      <c r="IBC26" s="1637"/>
      <c r="IBD26" s="1637"/>
      <c r="IBE26" s="1637"/>
      <c r="IBF26" s="1637"/>
      <c r="IBG26" s="1637"/>
      <c r="IBH26" s="1637"/>
      <c r="IBI26" s="1637"/>
      <c r="IBJ26" s="1637"/>
      <c r="IBK26" s="1637"/>
      <c r="IBL26" s="1637"/>
      <c r="IBM26" s="1637"/>
      <c r="IBN26" s="1637"/>
      <c r="IBO26" s="1637"/>
      <c r="IBP26" s="1637"/>
      <c r="IBQ26" s="1637"/>
      <c r="IBR26" s="1637"/>
      <c r="IBS26" s="1637"/>
      <c r="IBT26" s="1637"/>
      <c r="IBU26" s="1637"/>
      <c r="IBV26" s="1637"/>
      <c r="IBW26" s="1637"/>
      <c r="IBX26" s="1637"/>
      <c r="IBY26" s="1637"/>
      <c r="IBZ26" s="1637"/>
      <c r="ICA26" s="1637"/>
      <c r="ICB26" s="1637"/>
      <c r="ICC26" s="1637"/>
      <c r="ICD26" s="1637"/>
      <c r="ICE26" s="1637"/>
      <c r="ICF26" s="1637"/>
      <c r="ICG26" s="1637"/>
      <c r="ICH26" s="1637"/>
      <c r="ICI26" s="1637"/>
      <c r="ICJ26" s="1637"/>
      <c r="ICK26" s="1637"/>
      <c r="ICL26" s="1637"/>
      <c r="ICM26" s="1637"/>
      <c r="ICN26" s="1637"/>
      <c r="ICO26" s="1637"/>
      <c r="ICP26" s="1637"/>
      <c r="ICQ26" s="1637"/>
      <c r="ICR26" s="1637"/>
      <c r="ICS26" s="1637"/>
      <c r="ICT26" s="1637"/>
      <c r="ICU26" s="1637"/>
      <c r="ICV26" s="1637"/>
      <c r="ICW26" s="1637"/>
      <c r="ICX26" s="1637"/>
      <c r="ICY26" s="1637"/>
      <c r="ICZ26" s="1637"/>
      <c r="IDA26" s="1637"/>
      <c r="IDB26" s="1637"/>
      <c r="IDC26" s="1637"/>
      <c r="IDD26" s="1637"/>
      <c r="IDE26" s="1637"/>
      <c r="IDF26" s="1637"/>
      <c r="IDG26" s="1637"/>
      <c r="IDH26" s="1637"/>
      <c r="IDI26" s="1637"/>
      <c r="IDJ26" s="1637"/>
      <c r="IDK26" s="1637"/>
      <c r="IDL26" s="1637"/>
      <c r="IDM26" s="1637"/>
      <c r="IDN26" s="1637"/>
      <c r="IDO26" s="1637"/>
      <c r="IDP26" s="1637"/>
      <c r="IDQ26" s="1637"/>
      <c r="IDR26" s="1637"/>
      <c r="IDS26" s="1637"/>
      <c r="IDT26" s="1637"/>
      <c r="IDU26" s="1637"/>
      <c r="IDV26" s="1637"/>
      <c r="IDW26" s="1637"/>
      <c r="IDX26" s="1637"/>
      <c r="IDY26" s="1637"/>
      <c r="IDZ26" s="1637"/>
      <c r="IEA26" s="1637"/>
      <c r="IEB26" s="1637"/>
      <c r="IEC26" s="1637"/>
      <c r="IED26" s="1637"/>
      <c r="IEE26" s="1637"/>
      <c r="IEF26" s="1637"/>
      <c r="IEG26" s="1637"/>
      <c r="IEH26" s="1637"/>
      <c r="IEI26" s="1637"/>
      <c r="IEJ26" s="1637"/>
      <c r="IEK26" s="1637"/>
      <c r="IEL26" s="1637"/>
      <c r="IEM26" s="1637"/>
      <c r="IEN26" s="1637"/>
      <c r="IEO26" s="1637"/>
      <c r="IEP26" s="1637"/>
      <c r="IEQ26" s="1637"/>
      <c r="IER26" s="1637"/>
      <c r="IES26" s="1637"/>
      <c r="IET26" s="1637"/>
      <c r="IEU26" s="1637"/>
      <c r="IEV26" s="1637"/>
      <c r="IEW26" s="1637"/>
      <c r="IEX26" s="1637"/>
      <c r="IEY26" s="1637"/>
      <c r="IEZ26" s="1637"/>
      <c r="IFA26" s="1637"/>
      <c r="IFB26" s="1637"/>
      <c r="IFC26" s="1637"/>
      <c r="IFD26" s="1637"/>
      <c r="IFE26" s="1637"/>
      <c r="IFF26" s="1637"/>
      <c r="IFG26" s="1637"/>
      <c r="IFH26" s="1637"/>
      <c r="IFI26" s="1637"/>
      <c r="IFJ26" s="1637"/>
      <c r="IFK26" s="1637"/>
      <c r="IFL26" s="1637"/>
      <c r="IFM26" s="1637"/>
      <c r="IFN26" s="1637"/>
      <c r="IFO26" s="1637"/>
      <c r="IFP26" s="1637"/>
      <c r="IFQ26" s="1637"/>
      <c r="IFR26" s="1637"/>
      <c r="IFS26" s="1637"/>
      <c r="IFT26" s="1637"/>
      <c r="IFU26" s="1637"/>
      <c r="IFV26" s="1637"/>
      <c r="IFW26" s="1637"/>
      <c r="IFX26" s="1637"/>
      <c r="IFY26" s="1637"/>
      <c r="IFZ26" s="1637"/>
      <c r="IGA26" s="1637"/>
      <c r="IGB26" s="1637"/>
      <c r="IGC26" s="1637"/>
      <c r="IGD26" s="1637"/>
      <c r="IGE26" s="1637"/>
      <c r="IGF26" s="1637"/>
      <c r="IGG26" s="1637"/>
      <c r="IGH26" s="1637"/>
      <c r="IGI26" s="1637"/>
      <c r="IGJ26" s="1637"/>
      <c r="IGK26" s="1637"/>
      <c r="IGL26" s="1637"/>
      <c r="IGM26" s="1637"/>
      <c r="IGN26" s="1637"/>
      <c r="IGO26" s="1637"/>
      <c r="IGP26" s="1637"/>
      <c r="IGQ26" s="1637"/>
      <c r="IGR26" s="1637"/>
      <c r="IGS26" s="1637"/>
      <c r="IGT26" s="1637"/>
      <c r="IGU26" s="1637"/>
      <c r="IGV26" s="1637"/>
      <c r="IGW26" s="1637"/>
      <c r="IGX26" s="1637"/>
      <c r="IGY26" s="1637"/>
      <c r="IGZ26" s="1637"/>
      <c r="IHA26" s="1637"/>
      <c r="IHB26" s="1637"/>
      <c r="IHC26" s="1637"/>
      <c r="IHD26" s="1637"/>
      <c r="IHE26" s="1637"/>
      <c r="IHF26" s="1637"/>
      <c r="IHG26" s="1637"/>
      <c r="IHH26" s="1637"/>
      <c r="IHI26" s="1637"/>
      <c r="IHJ26" s="1637"/>
      <c r="IHK26" s="1637"/>
      <c r="IHL26" s="1637"/>
      <c r="IHM26" s="1637"/>
      <c r="IHN26" s="1637"/>
      <c r="IHO26" s="1637"/>
      <c r="IHP26" s="1637"/>
      <c r="IHQ26" s="1637"/>
      <c r="IHR26" s="1637"/>
      <c r="IHS26" s="1637"/>
      <c r="IHT26" s="1637"/>
      <c r="IHU26" s="1637"/>
      <c r="IHV26" s="1637"/>
      <c r="IHW26" s="1637"/>
      <c r="IHX26" s="1637"/>
      <c r="IHY26" s="1637"/>
      <c r="IHZ26" s="1637"/>
      <c r="IIA26" s="1637"/>
      <c r="IIB26" s="1637"/>
      <c r="IIC26" s="1637"/>
      <c r="IID26" s="1637"/>
      <c r="IIE26" s="1637"/>
      <c r="IIF26" s="1637"/>
      <c r="IIG26" s="1637"/>
      <c r="IIH26" s="1637"/>
      <c r="III26" s="1637"/>
      <c r="IIJ26" s="1637"/>
      <c r="IIK26" s="1637"/>
      <c r="IIL26" s="1637"/>
      <c r="IIM26" s="1637"/>
      <c r="IIN26" s="1637"/>
      <c r="IIO26" s="1637"/>
      <c r="IIP26" s="1637"/>
      <c r="IIQ26" s="1637"/>
      <c r="IIR26" s="1637"/>
      <c r="IIS26" s="1637"/>
      <c r="IIT26" s="1637"/>
      <c r="IIU26" s="1637"/>
      <c r="IIV26" s="1637"/>
      <c r="IIW26" s="1637"/>
      <c r="IIX26" s="1637"/>
      <c r="IIY26" s="1637"/>
      <c r="IIZ26" s="1637"/>
      <c r="IJA26" s="1637"/>
      <c r="IJB26" s="1637"/>
      <c r="IJC26" s="1637"/>
      <c r="IJD26" s="1637"/>
      <c r="IJE26" s="1637"/>
      <c r="IJF26" s="1637"/>
      <c r="IJG26" s="1637"/>
      <c r="IJH26" s="1637"/>
      <c r="IJI26" s="1637"/>
      <c r="IJJ26" s="1637"/>
      <c r="IJK26" s="1637"/>
      <c r="IJL26" s="1637"/>
      <c r="IJM26" s="1637"/>
      <c r="IJN26" s="1637"/>
      <c r="IJO26" s="1637"/>
      <c r="IJP26" s="1637"/>
      <c r="IJQ26" s="1637"/>
      <c r="IJR26" s="1637"/>
      <c r="IJS26" s="1637"/>
      <c r="IJT26" s="1637"/>
      <c r="IJU26" s="1637"/>
      <c r="IJV26" s="1637"/>
      <c r="IJW26" s="1637"/>
      <c r="IJX26" s="1637"/>
      <c r="IJY26" s="1637"/>
      <c r="IJZ26" s="1637"/>
      <c r="IKA26" s="1637"/>
      <c r="IKB26" s="1637"/>
      <c r="IKC26" s="1637"/>
      <c r="IKD26" s="1637"/>
      <c r="IKE26" s="1637"/>
      <c r="IKF26" s="1637"/>
      <c r="IKG26" s="1637"/>
      <c r="IKH26" s="1637"/>
      <c r="IKI26" s="1637"/>
      <c r="IKJ26" s="1637"/>
      <c r="IKK26" s="1637"/>
      <c r="IKL26" s="1637"/>
      <c r="IKM26" s="1637"/>
      <c r="IKN26" s="1637"/>
      <c r="IKO26" s="1637"/>
      <c r="IKP26" s="1637"/>
      <c r="IKQ26" s="1637"/>
      <c r="IKR26" s="1637"/>
      <c r="IKS26" s="1637"/>
      <c r="IKT26" s="1637"/>
      <c r="IKU26" s="1637"/>
      <c r="IKV26" s="1637"/>
      <c r="IKW26" s="1637"/>
      <c r="IKX26" s="1637"/>
      <c r="IKY26" s="1637"/>
      <c r="IKZ26" s="1637"/>
      <c r="ILA26" s="1637"/>
      <c r="ILB26" s="1637"/>
      <c r="ILC26" s="1637"/>
      <c r="ILD26" s="1637"/>
      <c r="ILE26" s="1637"/>
      <c r="ILF26" s="1637"/>
      <c r="ILG26" s="1637"/>
      <c r="ILH26" s="1637"/>
      <c r="ILI26" s="1637"/>
      <c r="ILJ26" s="1637"/>
      <c r="ILK26" s="1637"/>
      <c r="ILL26" s="1637"/>
      <c r="ILM26" s="1637"/>
      <c r="ILN26" s="1637"/>
      <c r="ILO26" s="1637"/>
      <c r="ILP26" s="1637"/>
      <c r="ILQ26" s="1637"/>
      <c r="ILR26" s="1637"/>
      <c r="ILS26" s="1637"/>
      <c r="ILT26" s="1637"/>
      <c r="ILU26" s="1637"/>
      <c r="ILV26" s="1637"/>
      <c r="ILW26" s="1637"/>
      <c r="ILX26" s="1637"/>
      <c r="ILY26" s="1637"/>
      <c r="ILZ26" s="1637"/>
      <c r="IMA26" s="1637"/>
      <c r="IMB26" s="1637"/>
      <c r="IMC26" s="1637"/>
      <c r="IMD26" s="1637"/>
      <c r="IME26" s="1637"/>
      <c r="IMF26" s="1637"/>
      <c r="IMG26" s="1637"/>
      <c r="IMH26" s="1637"/>
      <c r="IMI26" s="1637"/>
      <c r="IMJ26" s="1637"/>
      <c r="IMK26" s="1637"/>
      <c r="IML26" s="1637"/>
      <c r="IMM26" s="1637"/>
      <c r="IMN26" s="1637"/>
      <c r="IMO26" s="1637"/>
      <c r="IMP26" s="1637"/>
      <c r="IMQ26" s="1637"/>
      <c r="IMR26" s="1637"/>
      <c r="IMS26" s="1637"/>
      <c r="IMT26" s="1637"/>
      <c r="IMU26" s="1637"/>
      <c r="IMV26" s="1637"/>
      <c r="IMW26" s="1637"/>
      <c r="IMX26" s="1637"/>
      <c r="IMY26" s="1637"/>
      <c r="IMZ26" s="1637"/>
      <c r="INA26" s="1637"/>
      <c r="INB26" s="1637"/>
      <c r="INC26" s="1637"/>
      <c r="IND26" s="1637"/>
      <c r="INE26" s="1637"/>
      <c r="INF26" s="1637"/>
      <c r="ING26" s="1637"/>
      <c r="INH26" s="1637"/>
      <c r="INI26" s="1637"/>
      <c r="INJ26" s="1637"/>
      <c r="INK26" s="1637"/>
      <c r="INL26" s="1637"/>
      <c r="INM26" s="1637"/>
      <c r="INN26" s="1637"/>
      <c r="INO26" s="1637"/>
      <c r="INP26" s="1637"/>
      <c r="INQ26" s="1637"/>
      <c r="INR26" s="1637"/>
      <c r="INS26" s="1637"/>
      <c r="INT26" s="1637"/>
      <c r="INU26" s="1637"/>
      <c r="INV26" s="1637"/>
      <c r="INW26" s="1637"/>
      <c r="INX26" s="1637"/>
      <c r="INY26" s="1637"/>
      <c r="INZ26" s="1637"/>
      <c r="IOA26" s="1637"/>
      <c r="IOB26" s="1637"/>
      <c r="IOC26" s="1637"/>
      <c r="IOD26" s="1637"/>
      <c r="IOE26" s="1637"/>
      <c r="IOF26" s="1637"/>
      <c r="IOG26" s="1637"/>
      <c r="IOH26" s="1637"/>
      <c r="IOI26" s="1637"/>
      <c r="IOJ26" s="1637"/>
      <c r="IOK26" s="1637"/>
      <c r="IOL26" s="1637"/>
      <c r="IOM26" s="1637"/>
      <c r="ION26" s="1637"/>
      <c r="IOO26" s="1637"/>
      <c r="IOP26" s="1637"/>
      <c r="IOQ26" s="1637"/>
      <c r="IOR26" s="1637"/>
      <c r="IOS26" s="1637"/>
      <c r="IOT26" s="1637"/>
      <c r="IOU26" s="1637"/>
      <c r="IOV26" s="1637"/>
      <c r="IOW26" s="1637"/>
      <c r="IOX26" s="1637"/>
      <c r="IOY26" s="1637"/>
      <c r="IOZ26" s="1637"/>
      <c r="IPA26" s="1637"/>
      <c r="IPB26" s="1637"/>
      <c r="IPC26" s="1637"/>
      <c r="IPD26" s="1637"/>
      <c r="IPE26" s="1637"/>
      <c r="IPF26" s="1637"/>
      <c r="IPG26" s="1637"/>
      <c r="IPH26" s="1637"/>
      <c r="IPI26" s="1637"/>
      <c r="IPJ26" s="1637"/>
      <c r="IPK26" s="1637"/>
      <c r="IPL26" s="1637"/>
      <c r="IPM26" s="1637"/>
      <c r="IPN26" s="1637"/>
      <c r="IPO26" s="1637"/>
      <c r="IPP26" s="1637"/>
      <c r="IPQ26" s="1637"/>
      <c r="IPR26" s="1637"/>
      <c r="IPS26" s="1637"/>
      <c r="IPT26" s="1637"/>
      <c r="IPU26" s="1637"/>
      <c r="IPV26" s="1637"/>
      <c r="IPW26" s="1637"/>
      <c r="IPX26" s="1637"/>
      <c r="IPY26" s="1637"/>
      <c r="IPZ26" s="1637"/>
      <c r="IQA26" s="1637"/>
      <c r="IQB26" s="1637"/>
      <c r="IQC26" s="1637"/>
      <c r="IQD26" s="1637"/>
      <c r="IQE26" s="1637"/>
      <c r="IQF26" s="1637"/>
      <c r="IQG26" s="1637"/>
      <c r="IQH26" s="1637"/>
      <c r="IQI26" s="1637"/>
      <c r="IQJ26" s="1637"/>
      <c r="IQK26" s="1637"/>
      <c r="IQL26" s="1637"/>
      <c r="IQM26" s="1637"/>
      <c r="IQN26" s="1637"/>
      <c r="IQO26" s="1637"/>
      <c r="IQP26" s="1637"/>
      <c r="IQQ26" s="1637"/>
      <c r="IQR26" s="1637"/>
      <c r="IQS26" s="1637"/>
      <c r="IQT26" s="1637"/>
      <c r="IQU26" s="1637"/>
      <c r="IQV26" s="1637"/>
      <c r="IQW26" s="1637"/>
      <c r="IQX26" s="1637"/>
      <c r="IQY26" s="1637"/>
      <c r="IQZ26" s="1637"/>
      <c r="IRA26" s="1637"/>
      <c r="IRB26" s="1637"/>
      <c r="IRC26" s="1637"/>
      <c r="IRD26" s="1637"/>
      <c r="IRE26" s="1637"/>
      <c r="IRF26" s="1637"/>
      <c r="IRG26" s="1637"/>
      <c r="IRH26" s="1637"/>
      <c r="IRI26" s="1637"/>
      <c r="IRJ26" s="1637"/>
      <c r="IRK26" s="1637"/>
      <c r="IRL26" s="1637"/>
      <c r="IRM26" s="1637"/>
      <c r="IRN26" s="1637"/>
      <c r="IRO26" s="1637"/>
      <c r="IRP26" s="1637"/>
      <c r="IRQ26" s="1637"/>
      <c r="IRR26" s="1637"/>
      <c r="IRS26" s="1637"/>
      <c r="IRT26" s="1637"/>
      <c r="IRU26" s="1637"/>
      <c r="IRV26" s="1637"/>
      <c r="IRW26" s="1637"/>
      <c r="IRX26" s="1637"/>
      <c r="IRY26" s="1637"/>
      <c r="IRZ26" s="1637"/>
      <c r="ISA26" s="1637"/>
      <c r="ISB26" s="1637"/>
      <c r="ISC26" s="1637"/>
      <c r="ISD26" s="1637"/>
      <c r="ISE26" s="1637"/>
      <c r="ISF26" s="1637"/>
      <c r="ISG26" s="1637"/>
      <c r="ISH26" s="1637"/>
      <c r="ISI26" s="1637"/>
      <c r="ISJ26" s="1637"/>
      <c r="ISK26" s="1637"/>
      <c r="ISL26" s="1637"/>
      <c r="ISM26" s="1637"/>
      <c r="ISN26" s="1637"/>
      <c r="ISO26" s="1637"/>
      <c r="ISP26" s="1637"/>
      <c r="ISQ26" s="1637"/>
      <c r="ISR26" s="1637"/>
      <c r="ISS26" s="1637"/>
      <c r="IST26" s="1637"/>
      <c r="ISU26" s="1637"/>
      <c r="ISV26" s="1637"/>
      <c r="ISW26" s="1637"/>
      <c r="ISX26" s="1637"/>
      <c r="ISY26" s="1637"/>
      <c r="ISZ26" s="1637"/>
      <c r="ITA26" s="1637"/>
      <c r="ITB26" s="1637"/>
      <c r="ITC26" s="1637"/>
      <c r="ITD26" s="1637"/>
      <c r="ITE26" s="1637"/>
      <c r="ITF26" s="1637"/>
      <c r="ITG26" s="1637"/>
      <c r="ITH26" s="1637"/>
      <c r="ITI26" s="1637"/>
      <c r="ITJ26" s="1637"/>
      <c r="ITK26" s="1637"/>
      <c r="ITL26" s="1637"/>
      <c r="ITM26" s="1637"/>
      <c r="ITN26" s="1637"/>
      <c r="ITO26" s="1637"/>
      <c r="ITP26" s="1637"/>
      <c r="ITQ26" s="1637"/>
      <c r="ITR26" s="1637"/>
      <c r="ITS26" s="1637"/>
      <c r="ITT26" s="1637"/>
      <c r="ITU26" s="1637"/>
      <c r="ITV26" s="1637"/>
      <c r="ITW26" s="1637"/>
      <c r="ITX26" s="1637"/>
      <c r="ITY26" s="1637"/>
      <c r="ITZ26" s="1637"/>
      <c r="IUA26" s="1637"/>
      <c r="IUB26" s="1637"/>
      <c r="IUC26" s="1637"/>
      <c r="IUD26" s="1637"/>
      <c r="IUE26" s="1637"/>
      <c r="IUF26" s="1637"/>
      <c r="IUG26" s="1637"/>
      <c r="IUH26" s="1637"/>
      <c r="IUI26" s="1637"/>
      <c r="IUJ26" s="1637"/>
      <c r="IUK26" s="1637"/>
      <c r="IUL26" s="1637"/>
      <c r="IUM26" s="1637"/>
      <c r="IUN26" s="1637"/>
      <c r="IUO26" s="1637"/>
      <c r="IUP26" s="1637"/>
      <c r="IUQ26" s="1637"/>
      <c r="IUR26" s="1637"/>
      <c r="IUS26" s="1637"/>
      <c r="IUT26" s="1637"/>
      <c r="IUU26" s="1637"/>
      <c r="IUV26" s="1637"/>
      <c r="IUW26" s="1637"/>
      <c r="IUX26" s="1637"/>
      <c r="IUY26" s="1637"/>
      <c r="IUZ26" s="1637"/>
      <c r="IVA26" s="1637"/>
      <c r="IVB26" s="1637"/>
      <c r="IVC26" s="1637"/>
      <c r="IVD26" s="1637"/>
      <c r="IVE26" s="1637"/>
      <c r="IVF26" s="1637"/>
      <c r="IVG26" s="1637"/>
      <c r="IVH26" s="1637"/>
      <c r="IVI26" s="1637"/>
      <c r="IVJ26" s="1637"/>
      <c r="IVK26" s="1637"/>
      <c r="IVL26" s="1637"/>
      <c r="IVM26" s="1637"/>
      <c r="IVN26" s="1637"/>
      <c r="IVO26" s="1637"/>
      <c r="IVP26" s="1637"/>
      <c r="IVQ26" s="1637"/>
      <c r="IVR26" s="1637"/>
      <c r="IVS26" s="1637"/>
      <c r="IVT26" s="1637"/>
      <c r="IVU26" s="1637"/>
      <c r="IVV26" s="1637"/>
      <c r="IVW26" s="1637"/>
      <c r="IVX26" s="1637"/>
      <c r="IVY26" s="1637"/>
      <c r="IVZ26" s="1637"/>
      <c r="IWA26" s="1637"/>
      <c r="IWB26" s="1637"/>
      <c r="IWC26" s="1637"/>
      <c r="IWD26" s="1637"/>
      <c r="IWE26" s="1637"/>
      <c r="IWF26" s="1637"/>
      <c r="IWG26" s="1637"/>
      <c r="IWH26" s="1637"/>
      <c r="IWI26" s="1637"/>
      <c r="IWJ26" s="1637"/>
      <c r="IWK26" s="1637"/>
      <c r="IWL26" s="1637"/>
      <c r="IWM26" s="1637"/>
      <c r="IWN26" s="1637"/>
      <c r="IWO26" s="1637"/>
      <c r="IWP26" s="1637"/>
      <c r="IWQ26" s="1637"/>
      <c r="IWR26" s="1637"/>
      <c r="IWS26" s="1637"/>
      <c r="IWT26" s="1637"/>
      <c r="IWU26" s="1637"/>
      <c r="IWV26" s="1637"/>
      <c r="IWW26" s="1637"/>
      <c r="IWX26" s="1637"/>
      <c r="IWY26" s="1637"/>
      <c r="IWZ26" s="1637"/>
      <c r="IXA26" s="1637"/>
      <c r="IXB26" s="1637"/>
      <c r="IXC26" s="1637"/>
      <c r="IXD26" s="1637"/>
      <c r="IXE26" s="1637"/>
      <c r="IXF26" s="1637"/>
      <c r="IXG26" s="1637"/>
      <c r="IXH26" s="1637"/>
      <c r="IXI26" s="1637"/>
      <c r="IXJ26" s="1637"/>
      <c r="IXK26" s="1637"/>
      <c r="IXL26" s="1637"/>
      <c r="IXM26" s="1637"/>
      <c r="IXN26" s="1637"/>
      <c r="IXO26" s="1637"/>
      <c r="IXP26" s="1637"/>
      <c r="IXQ26" s="1637"/>
      <c r="IXR26" s="1637"/>
      <c r="IXS26" s="1637"/>
      <c r="IXT26" s="1637"/>
      <c r="IXU26" s="1637"/>
      <c r="IXV26" s="1637"/>
      <c r="IXW26" s="1637"/>
      <c r="IXX26" s="1637"/>
      <c r="IXY26" s="1637"/>
      <c r="IXZ26" s="1637"/>
      <c r="IYA26" s="1637"/>
      <c r="IYB26" s="1637"/>
      <c r="IYC26" s="1637"/>
      <c r="IYD26" s="1637"/>
      <c r="IYE26" s="1637"/>
      <c r="IYF26" s="1637"/>
      <c r="IYG26" s="1637"/>
      <c r="IYH26" s="1637"/>
      <c r="IYI26" s="1637"/>
      <c r="IYJ26" s="1637"/>
      <c r="IYK26" s="1637"/>
      <c r="IYL26" s="1637"/>
      <c r="IYM26" s="1637"/>
      <c r="IYN26" s="1637"/>
      <c r="IYO26" s="1637"/>
      <c r="IYP26" s="1637"/>
      <c r="IYQ26" s="1637"/>
      <c r="IYR26" s="1637"/>
      <c r="IYS26" s="1637"/>
      <c r="IYT26" s="1637"/>
      <c r="IYU26" s="1637"/>
      <c r="IYV26" s="1637"/>
      <c r="IYW26" s="1637"/>
      <c r="IYX26" s="1637"/>
      <c r="IYY26" s="1637"/>
      <c r="IYZ26" s="1637"/>
      <c r="IZA26" s="1637"/>
      <c r="IZB26" s="1637"/>
      <c r="IZC26" s="1637"/>
      <c r="IZD26" s="1637"/>
      <c r="IZE26" s="1637"/>
      <c r="IZF26" s="1637"/>
      <c r="IZG26" s="1637"/>
      <c r="IZH26" s="1637"/>
      <c r="IZI26" s="1637"/>
      <c r="IZJ26" s="1637"/>
      <c r="IZK26" s="1637"/>
      <c r="IZL26" s="1637"/>
      <c r="IZM26" s="1637"/>
      <c r="IZN26" s="1637"/>
      <c r="IZO26" s="1637"/>
      <c r="IZP26" s="1637"/>
      <c r="IZQ26" s="1637"/>
      <c r="IZR26" s="1637"/>
      <c r="IZS26" s="1637"/>
      <c r="IZT26" s="1637"/>
      <c r="IZU26" s="1637"/>
      <c r="IZV26" s="1637"/>
      <c r="IZW26" s="1637"/>
      <c r="IZX26" s="1637"/>
      <c r="IZY26" s="1637"/>
      <c r="IZZ26" s="1637"/>
      <c r="JAA26" s="1637"/>
      <c r="JAB26" s="1637"/>
      <c r="JAC26" s="1637"/>
      <c r="JAD26" s="1637"/>
      <c r="JAE26" s="1637"/>
      <c r="JAF26" s="1637"/>
      <c r="JAG26" s="1637"/>
      <c r="JAH26" s="1637"/>
      <c r="JAI26" s="1637"/>
      <c r="JAJ26" s="1637"/>
      <c r="JAK26" s="1637"/>
      <c r="JAL26" s="1637"/>
      <c r="JAM26" s="1637"/>
      <c r="JAN26" s="1637"/>
      <c r="JAO26" s="1637"/>
      <c r="JAP26" s="1637"/>
      <c r="JAQ26" s="1637"/>
      <c r="JAR26" s="1637"/>
      <c r="JAS26" s="1637"/>
      <c r="JAT26" s="1637"/>
      <c r="JAU26" s="1637"/>
      <c r="JAV26" s="1637"/>
      <c r="JAW26" s="1637"/>
      <c r="JAX26" s="1637"/>
      <c r="JAY26" s="1637"/>
      <c r="JAZ26" s="1637"/>
      <c r="JBA26" s="1637"/>
      <c r="JBB26" s="1637"/>
      <c r="JBC26" s="1637"/>
      <c r="JBD26" s="1637"/>
      <c r="JBE26" s="1637"/>
      <c r="JBF26" s="1637"/>
      <c r="JBG26" s="1637"/>
      <c r="JBH26" s="1637"/>
      <c r="JBI26" s="1637"/>
      <c r="JBJ26" s="1637"/>
      <c r="JBK26" s="1637"/>
      <c r="JBL26" s="1637"/>
      <c r="JBM26" s="1637"/>
      <c r="JBN26" s="1637"/>
      <c r="JBO26" s="1637"/>
      <c r="JBP26" s="1637"/>
      <c r="JBQ26" s="1637"/>
      <c r="JBR26" s="1637"/>
      <c r="JBS26" s="1637"/>
      <c r="JBT26" s="1637"/>
      <c r="JBU26" s="1637"/>
      <c r="JBV26" s="1637"/>
      <c r="JBW26" s="1637"/>
      <c r="JBX26" s="1637"/>
      <c r="JBY26" s="1637"/>
      <c r="JBZ26" s="1637"/>
      <c r="JCA26" s="1637"/>
      <c r="JCB26" s="1637"/>
      <c r="JCC26" s="1637"/>
      <c r="JCD26" s="1637"/>
      <c r="JCE26" s="1637"/>
      <c r="JCF26" s="1637"/>
      <c r="JCG26" s="1637"/>
      <c r="JCH26" s="1637"/>
      <c r="JCI26" s="1637"/>
      <c r="JCJ26" s="1637"/>
      <c r="JCK26" s="1637"/>
      <c r="JCL26" s="1637"/>
      <c r="JCM26" s="1637"/>
      <c r="JCN26" s="1637"/>
      <c r="JCO26" s="1637"/>
      <c r="JCP26" s="1637"/>
      <c r="JCQ26" s="1637"/>
      <c r="JCR26" s="1637"/>
      <c r="JCS26" s="1637"/>
      <c r="JCT26" s="1637"/>
      <c r="JCU26" s="1637"/>
      <c r="JCV26" s="1637"/>
      <c r="JCW26" s="1637"/>
      <c r="JCX26" s="1637"/>
      <c r="JCY26" s="1637"/>
      <c r="JCZ26" s="1637"/>
      <c r="JDA26" s="1637"/>
      <c r="JDB26" s="1637"/>
      <c r="JDC26" s="1637"/>
      <c r="JDD26" s="1637"/>
      <c r="JDE26" s="1637"/>
      <c r="JDF26" s="1637"/>
      <c r="JDG26" s="1637"/>
      <c r="JDH26" s="1637"/>
      <c r="JDI26" s="1637"/>
      <c r="JDJ26" s="1637"/>
      <c r="JDK26" s="1637"/>
      <c r="JDL26" s="1637"/>
      <c r="JDM26" s="1637"/>
      <c r="JDN26" s="1637"/>
      <c r="JDO26" s="1637"/>
      <c r="JDP26" s="1637"/>
      <c r="JDQ26" s="1637"/>
      <c r="JDR26" s="1637"/>
      <c r="JDS26" s="1637"/>
      <c r="JDT26" s="1637"/>
      <c r="JDU26" s="1637"/>
      <c r="JDV26" s="1637"/>
      <c r="JDW26" s="1637"/>
      <c r="JDX26" s="1637"/>
      <c r="JDY26" s="1637"/>
      <c r="JDZ26" s="1637"/>
      <c r="JEA26" s="1637"/>
      <c r="JEB26" s="1637"/>
      <c r="JEC26" s="1637"/>
      <c r="JED26" s="1637"/>
      <c r="JEE26" s="1637"/>
      <c r="JEF26" s="1637"/>
      <c r="JEG26" s="1637"/>
      <c r="JEH26" s="1637"/>
      <c r="JEI26" s="1637"/>
      <c r="JEJ26" s="1637"/>
      <c r="JEK26" s="1637"/>
      <c r="JEL26" s="1637"/>
      <c r="JEM26" s="1637"/>
      <c r="JEN26" s="1637"/>
      <c r="JEO26" s="1637"/>
      <c r="JEP26" s="1637"/>
      <c r="JEQ26" s="1637"/>
      <c r="JER26" s="1637"/>
      <c r="JES26" s="1637"/>
      <c r="JET26" s="1637"/>
      <c r="JEU26" s="1637"/>
      <c r="JEV26" s="1637"/>
      <c r="JEW26" s="1637"/>
      <c r="JEX26" s="1637"/>
      <c r="JEY26" s="1637"/>
      <c r="JEZ26" s="1637"/>
      <c r="JFA26" s="1637"/>
      <c r="JFB26" s="1637"/>
      <c r="JFC26" s="1637"/>
      <c r="JFD26" s="1637"/>
      <c r="JFE26" s="1637"/>
      <c r="JFF26" s="1637"/>
      <c r="JFG26" s="1637"/>
      <c r="JFH26" s="1637"/>
      <c r="JFI26" s="1637"/>
      <c r="JFJ26" s="1637"/>
      <c r="JFK26" s="1637"/>
      <c r="JFL26" s="1637"/>
      <c r="JFM26" s="1637"/>
      <c r="JFN26" s="1637"/>
      <c r="JFO26" s="1637"/>
      <c r="JFP26" s="1637"/>
      <c r="JFQ26" s="1637"/>
      <c r="JFR26" s="1637"/>
      <c r="JFS26" s="1637"/>
      <c r="JFT26" s="1637"/>
      <c r="JFU26" s="1637"/>
      <c r="JFV26" s="1637"/>
      <c r="JFW26" s="1637"/>
      <c r="JFX26" s="1637"/>
      <c r="JFY26" s="1637"/>
      <c r="JFZ26" s="1637"/>
      <c r="JGA26" s="1637"/>
      <c r="JGB26" s="1637"/>
      <c r="JGC26" s="1637"/>
      <c r="JGD26" s="1637"/>
      <c r="JGE26" s="1637"/>
      <c r="JGF26" s="1637"/>
      <c r="JGG26" s="1637"/>
      <c r="JGH26" s="1637"/>
      <c r="JGI26" s="1637"/>
      <c r="JGJ26" s="1637"/>
      <c r="JGK26" s="1637"/>
      <c r="JGL26" s="1637"/>
      <c r="JGM26" s="1637"/>
      <c r="JGN26" s="1637"/>
      <c r="JGO26" s="1637"/>
      <c r="JGP26" s="1637"/>
      <c r="JGQ26" s="1637"/>
      <c r="JGR26" s="1637"/>
      <c r="JGS26" s="1637"/>
      <c r="JGT26" s="1637"/>
      <c r="JGU26" s="1637"/>
      <c r="JGV26" s="1637"/>
      <c r="JGW26" s="1637"/>
      <c r="JGX26" s="1637"/>
      <c r="JGY26" s="1637"/>
      <c r="JGZ26" s="1637"/>
      <c r="JHA26" s="1637"/>
      <c r="JHB26" s="1637"/>
      <c r="JHC26" s="1637"/>
      <c r="JHD26" s="1637"/>
      <c r="JHE26" s="1637"/>
      <c r="JHF26" s="1637"/>
      <c r="JHG26" s="1637"/>
      <c r="JHH26" s="1637"/>
      <c r="JHI26" s="1637"/>
      <c r="JHJ26" s="1637"/>
      <c r="JHK26" s="1637"/>
      <c r="JHL26" s="1637"/>
      <c r="JHM26" s="1637"/>
      <c r="JHN26" s="1637"/>
      <c r="JHO26" s="1637"/>
      <c r="JHP26" s="1637"/>
      <c r="JHQ26" s="1637"/>
      <c r="JHR26" s="1637"/>
      <c r="JHS26" s="1637"/>
      <c r="JHT26" s="1637"/>
      <c r="JHU26" s="1637"/>
      <c r="JHV26" s="1637"/>
      <c r="JHW26" s="1637"/>
      <c r="JHX26" s="1637"/>
      <c r="JHY26" s="1637"/>
      <c r="JHZ26" s="1637"/>
      <c r="JIA26" s="1637"/>
      <c r="JIB26" s="1637"/>
      <c r="JIC26" s="1637"/>
      <c r="JID26" s="1637"/>
      <c r="JIE26" s="1637"/>
      <c r="JIF26" s="1637"/>
      <c r="JIG26" s="1637"/>
      <c r="JIH26" s="1637"/>
      <c r="JII26" s="1637"/>
      <c r="JIJ26" s="1637"/>
      <c r="JIK26" s="1637"/>
      <c r="JIL26" s="1637"/>
      <c r="JIM26" s="1637"/>
      <c r="JIN26" s="1637"/>
      <c r="JIO26" s="1637"/>
      <c r="JIP26" s="1637"/>
      <c r="JIQ26" s="1637"/>
      <c r="JIR26" s="1637"/>
      <c r="JIS26" s="1637"/>
      <c r="JIT26" s="1637"/>
      <c r="JIU26" s="1637"/>
      <c r="JIV26" s="1637"/>
      <c r="JIW26" s="1637"/>
      <c r="JIX26" s="1637"/>
      <c r="JIY26" s="1637"/>
      <c r="JIZ26" s="1637"/>
      <c r="JJA26" s="1637"/>
      <c r="JJB26" s="1637"/>
      <c r="JJC26" s="1637"/>
      <c r="JJD26" s="1637"/>
      <c r="JJE26" s="1637"/>
      <c r="JJF26" s="1637"/>
      <c r="JJG26" s="1637"/>
      <c r="JJH26" s="1637"/>
      <c r="JJI26" s="1637"/>
      <c r="JJJ26" s="1637"/>
      <c r="JJK26" s="1637"/>
      <c r="JJL26" s="1637"/>
      <c r="JJM26" s="1637"/>
      <c r="JJN26" s="1637"/>
      <c r="JJO26" s="1637"/>
      <c r="JJP26" s="1637"/>
      <c r="JJQ26" s="1637"/>
      <c r="JJR26" s="1637"/>
      <c r="JJS26" s="1637"/>
      <c r="JJT26" s="1637"/>
      <c r="JJU26" s="1637"/>
      <c r="JJV26" s="1637"/>
      <c r="JJW26" s="1637"/>
      <c r="JJX26" s="1637"/>
      <c r="JJY26" s="1637"/>
      <c r="JJZ26" s="1637"/>
      <c r="JKA26" s="1637"/>
      <c r="JKB26" s="1637"/>
      <c r="JKC26" s="1637"/>
      <c r="JKD26" s="1637"/>
      <c r="JKE26" s="1637"/>
      <c r="JKF26" s="1637"/>
      <c r="JKG26" s="1637"/>
      <c r="JKH26" s="1637"/>
      <c r="JKI26" s="1637"/>
      <c r="JKJ26" s="1637"/>
      <c r="JKK26" s="1637"/>
      <c r="JKL26" s="1637"/>
      <c r="JKM26" s="1637"/>
      <c r="JKN26" s="1637"/>
      <c r="JKO26" s="1637"/>
      <c r="JKP26" s="1637"/>
      <c r="JKQ26" s="1637"/>
      <c r="JKR26" s="1637"/>
      <c r="JKS26" s="1637"/>
      <c r="JKT26" s="1637"/>
      <c r="JKU26" s="1637"/>
      <c r="JKV26" s="1637"/>
      <c r="JKW26" s="1637"/>
      <c r="JKX26" s="1637"/>
      <c r="JKY26" s="1637"/>
      <c r="JKZ26" s="1637"/>
      <c r="JLA26" s="1637"/>
      <c r="JLB26" s="1637"/>
      <c r="JLC26" s="1637"/>
      <c r="JLD26" s="1637"/>
      <c r="JLE26" s="1637"/>
      <c r="JLF26" s="1637"/>
      <c r="JLG26" s="1637"/>
      <c r="JLH26" s="1637"/>
      <c r="JLI26" s="1637"/>
      <c r="JLJ26" s="1637"/>
      <c r="JLK26" s="1637"/>
      <c r="JLL26" s="1637"/>
      <c r="JLM26" s="1637"/>
      <c r="JLN26" s="1637"/>
      <c r="JLO26" s="1637"/>
      <c r="JLP26" s="1637"/>
      <c r="JLQ26" s="1637"/>
      <c r="JLR26" s="1637"/>
      <c r="JLS26" s="1637"/>
      <c r="JLT26" s="1637"/>
      <c r="JLU26" s="1637"/>
      <c r="JLV26" s="1637"/>
      <c r="JLW26" s="1637"/>
      <c r="JLX26" s="1637"/>
      <c r="JLY26" s="1637"/>
      <c r="JLZ26" s="1637"/>
      <c r="JMA26" s="1637"/>
      <c r="JMB26" s="1637"/>
      <c r="JMC26" s="1637"/>
      <c r="JMD26" s="1637"/>
      <c r="JME26" s="1637"/>
      <c r="JMF26" s="1637"/>
      <c r="JMG26" s="1637"/>
      <c r="JMH26" s="1637"/>
      <c r="JMI26" s="1637"/>
      <c r="JMJ26" s="1637"/>
      <c r="JMK26" s="1637"/>
      <c r="JML26" s="1637"/>
      <c r="JMM26" s="1637"/>
      <c r="JMN26" s="1637"/>
      <c r="JMO26" s="1637"/>
      <c r="JMP26" s="1637"/>
      <c r="JMQ26" s="1637"/>
      <c r="JMR26" s="1637"/>
      <c r="JMS26" s="1637"/>
      <c r="JMT26" s="1637"/>
      <c r="JMU26" s="1637"/>
      <c r="JMV26" s="1637"/>
      <c r="JMW26" s="1637"/>
      <c r="JMX26" s="1637"/>
      <c r="JMY26" s="1637"/>
      <c r="JMZ26" s="1637"/>
      <c r="JNA26" s="1637"/>
      <c r="JNB26" s="1637"/>
      <c r="JNC26" s="1637"/>
      <c r="JND26" s="1637"/>
      <c r="JNE26" s="1637"/>
      <c r="JNF26" s="1637"/>
      <c r="JNG26" s="1637"/>
      <c r="JNH26" s="1637"/>
      <c r="JNI26" s="1637"/>
      <c r="JNJ26" s="1637"/>
      <c r="JNK26" s="1637"/>
      <c r="JNL26" s="1637"/>
      <c r="JNM26" s="1637"/>
      <c r="JNN26" s="1637"/>
      <c r="JNO26" s="1637"/>
      <c r="JNP26" s="1637"/>
      <c r="JNQ26" s="1637"/>
      <c r="JNR26" s="1637"/>
      <c r="JNS26" s="1637"/>
      <c r="JNT26" s="1637"/>
      <c r="JNU26" s="1637"/>
      <c r="JNV26" s="1637"/>
      <c r="JNW26" s="1637"/>
      <c r="JNX26" s="1637"/>
      <c r="JNY26" s="1637"/>
      <c r="JNZ26" s="1637"/>
      <c r="JOA26" s="1637"/>
      <c r="JOB26" s="1637"/>
      <c r="JOC26" s="1637"/>
      <c r="JOD26" s="1637"/>
      <c r="JOE26" s="1637"/>
      <c r="JOF26" s="1637"/>
      <c r="JOG26" s="1637"/>
      <c r="JOH26" s="1637"/>
      <c r="JOI26" s="1637"/>
      <c r="JOJ26" s="1637"/>
      <c r="JOK26" s="1637"/>
      <c r="JOL26" s="1637"/>
      <c r="JOM26" s="1637"/>
      <c r="JON26" s="1637"/>
      <c r="JOO26" s="1637"/>
      <c r="JOP26" s="1637"/>
      <c r="JOQ26" s="1637"/>
      <c r="JOR26" s="1637"/>
      <c r="JOS26" s="1637"/>
      <c r="JOT26" s="1637"/>
      <c r="JOU26" s="1637"/>
      <c r="JOV26" s="1637"/>
      <c r="JOW26" s="1637"/>
      <c r="JOX26" s="1637"/>
      <c r="JOY26" s="1637"/>
      <c r="JOZ26" s="1637"/>
      <c r="JPA26" s="1637"/>
      <c r="JPB26" s="1637"/>
      <c r="JPC26" s="1637"/>
      <c r="JPD26" s="1637"/>
      <c r="JPE26" s="1637"/>
      <c r="JPF26" s="1637"/>
      <c r="JPG26" s="1637"/>
      <c r="JPH26" s="1637"/>
      <c r="JPI26" s="1637"/>
      <c r="JPJ26" s="1637"/>
      <c r="JPK26" s="1637"/>
      <c r="JPL26" s="1637"/>
      <c r="JPM26" s="1637"/>
      <c r="JPN26" s="1637"/>
      <c r="JPO26" s="1637"/>
      <c r="JPP26" s="1637"/>
      <c r="JPQ26" s="1637"/>
      <c r="JPR26" s="1637"/>
      <c r="JPS26" s="1637"/>
      <c r="JPT26" s="1637"/>
      <c r="JPU26" s="1637"/>
      <c r="JPV26" s="1637"/>
      <c r="JPW26" s="1637"/>
      <c r="JPX26" s="1637"/>
      <c r="JPY26" s="1637"/>
      <c r="JPZ26" s="1637"/>
      <c r="JQA26" s="1637"/>
      <c r="JQB26" s="1637"/>
      <c r="JQC26" s="1637"/>
      <c r="JQD26" s="1637"/>
      <c r="JQE26" s="1637"/>
      <c r="JQF26" s="1637"/>
      <c r="JQG26" s="1637"/>
      <c r="JQH26" s="1637"/>
      <c r="JQI26" s="1637"/>
      <c r="JQJ26" s="1637"/>
      <c r="JQK26" s="1637"/>
      <c r="JQL26" s="1637"/>
      <c r="JQM26" s="1637"/>
      <c r="JQN26" s="1637"/>
      <c r="JQO26" s="1637"/>
      <c r="JQP26" s="1637"/>
      <c r="JQQ26" s="1637"/>
      <c r="JQR26" s="1637"/>
      <c r="JQS26" s="1637"/>
      <c r="JQT26" s="1637"/>
      <c r="JQU26" s="1637"/>
      <c r="JQV26" s="1637"/>
      <c r="JQW26" s="1637"/>
      <c r="JQX26" s="1637"/>
      <c r="JQY26" s="1637"/>
      <c r="JQZ26" s="1637"/>
      <c r="JRA26" s="1637"/>
      <c r="JRB26" s="1637"/>
      <c r="JRC26" s="1637"/>
      <c r="JRD26" s="1637"/>
      <c r="JRE26" s="1637"/>
      <c r="JRF26" s="1637"/>
      <c r="JRG26" s="1637"/>
      <c r="JRH26" s="1637"/>
      <c r="JRI26" s="1637"/>
      <c r="JRJ26" s="1637"/>
      <c r="JRK26" s="1637"/>
      <c r="JRL26" s="1637"/>
      <c r="JRM26" s="1637"/>
      <c r="JRN26" s="1637"/>
      <c r="JRO26" s="1637"/>
      <c r="JRP26" s="1637"/>
      <c r="JRQ26" s="1637"/>
      <c r="JRR26" s="1637"/>
      <c r="JRS26" s="1637"/>
      <c r="JRT26" s="1637"/>
      <c r="JRU26" s="1637"/>
      <c r="JRV26" s="1637"/>
      <c r="JRW26" s="1637"/>
      <c r="JRX26" s="1637"/>
      <c r="JRY26" s="1637"/>
      <c r="JRZ26" s="1637"/>
      <c r="JSA26" s="1637"/>
      <c r="JSB26" s="1637"/>
      <c r="JSC26" s="1637"/>
      <c r="JSD26" s="1637"/>
      <c r="JSE26" s="1637"/>
      <c r="JSF26" s="1637"/>
      <c r="JSG26" s="1637"/>
      <c r="JSH26" s="1637"/>
      <c r="JSI26" s="1637"/>
      <c r="JSJ26" s="1637"/>
      <c r="JSK26" s="1637"/>
      <c r="JSL26" s="1637"/>
      <c r="JSM26" s="1637"/>
      <c r="JSN26" s="1637"/>
      <c r="JSO26" s="1637"/>
      <c r="JSP26" s="1637"/>
      <c r="JSQ26" s="1637"/>
      <c r="JSR26" s="1637"/>
      <c r="JSS26" s="1637"/>
      <c r="JST26" s="1637"/>
      <c r="JSU26" s="1637"/>
      <c r="JSV26" s="1637"/>
      <c r="JSW26" s="1637"/>
      <c r="JSX26" s="1637"/>
      <c r="JSY26" s="1637"/>
      <c r="JSZ26" s="1637"/>
      <c r="JTA26" s="1637"/>
      <c r="JTB26" s="1637"/>
      <c r="JTC26" s="1637"/>
      <c r="JTD26" s="1637"/>
      <c r="JTE26" s="1637"/>
      <c r="JTF26" s="1637"/>
      <c r="JTG26" s="1637"/>
      <c r="JTH26" s="1637"/>
      <c r="JTI26" s="1637"/>
      <c r="JTJ26" s="1637"/>
      <c r="JTK26" s="1637"/>
      <c r="JTL26" s="1637"/>
      <c r="JTM26" s="1637"/>
      <c r="JTN26" s="1637"/>
      <c r="JTO26" s="1637"/>
      <c r="JTP26" s="1637"/>
      <c r="JTQ26" s="1637"/>
      <c r="JTR26" s="1637"/>
      <c r="JTS26" s="1637"/>
      <c r="JTT26" s="1637"/>
      <c r="JTU26" s="1637"/>
      <c r="JTV26" s="1637"/>
      <c r="JTW26" s="1637"/>
      <c r="JTX26" s="1637"/>
      <c r="JTY26" s="1637"/>
      <c r="JTZ26" s="1637"/>
      <c r="JUA26" s="1637"/>
      <c r="JUB26" s="1637"/>
      <c r="JUC26" s="1637"/>
      <c r="JUD26" s="1637"/>
      <c r="JUE26" s="1637"/>
      <c r="JUF26" s="1637"/>
      <c r="JUG26" s="1637"/>
      <c r="JUH26" s="1637"/>
      <c r="JUI26" s="1637"/>
      <c r="JUJ26" s="1637"/>
      <c r="JUK26" s="1637"/>
      <c r="JUL26" s="1637"/>
      <c r="JUM26" s="1637"/>
      <c r="JUN26" s="1637"/>
      <c r="JUO26" s="1637"/>
      <c r="JUP26" s="1637"/>
      <c r="JUQ26" s="1637"/>
      <c r="JUR26" s="1637"/>
      <c r="JUS26" s="1637"/>
      <c r="JUT26" s="1637"/>
      <c r="JUU26" s="1637"/>
      <c r="JUV26" s="1637"/>
      <c r="JUW26" s="1637"/>
      <c r="JUX26" s="1637"/>
      <c r="JUY26" s="1637"/>
      <c r="JUZ26" s="1637"/>
      <c r="JVA26" s="1637"/>
      <c r="JVB26" s="1637"/>
      <c r="JVC26" s="1637"/>
      <c r="JVD26" s="1637"/>
      <c r="JVE26" s="1637"/>
      <c r="JVF26" s="1637"/>
      <c r="JVG26" s="1637"/>
      <c r="JVH26" s="1637"/>
      <c r="JVI26" s="1637"/>
      <c r="JVJ26" s="1637"/>
      <c r="JVK26" s="1637"/>
      <c r="JVL26" s="1637"/>
      <c r="JVM26" s="1637"/>
      <c r="JVN26" s="1637"/>
      <c r="JVO26" s="1637"/>
      <c r="JVP26" s="1637"/>
      <c r="JVQ26" s="1637"/>
      <c r="JVR26" s="1637"/>
      <c r="JVS26" s="1637"/>
      <c r="JVT26" s="1637"/>
      <c r="JVU26" s="1637"/>
      <c r="JVV26" s="1637"/>
      <c r="JVW26" s="1637"/>
      <c r="JVX26" s="1637"/>
      <c r="JVY26" s="1637"/>
      <c r="JVZ26" s="1637"/>
      <c r="JWA26" s="1637"/>
      <c r="JWB26" s="1637"/>
      <c r="JWC26" s="1637"/>
      <c r="JWD26" s="1637"/>
      <c r="JWE26" s="1637"/>
      <c r="JWF26" s="1637"/>
      <c r="JWG26" s="1637"/>
      <c r="JWH26" s="1637"/>
      <c r="JWI26" s="1637"/>
      <c r="JWJ26" s="1637"/>
      <c r="JWK26" s="1637"/>
      <c r="JWL26" s="1637"/>
      <c r="JWM26" s="1637"/>
      <c r="JWN26" s="1637"/>
      <c r="JWO26" s="1637"/>
      <c r="JWP26" s="1637"/>
      <c r="JWQ26" s="1637"/>
      <c r="JWR26" s="1637"/>
      <c r="JWS26" s="1637"/>
      <c r="JWT26" s="1637"/>
      <c r="JWU26" s="1637"/>
      <c r="JWV26" s="1637"/>
      <c r="JWW26" s="1637"/>
      <c r="JWX26" s="1637"/>
      <c r="JWY26" s="1637"/>
      <c r="JWZ26" s="1637"/>
      <c r="JXA26" s="1637"/>
      <c r="JXB26" s="1637"/>
      <c r="JXC26" s="1637"/>
      <c r="JXD26" s="1637"/>
      <c r="JXE26" s="1637"/>
      <c r="JXF26" s="1637"/>
      <c r="JXG26" s="1637"/>
      <c r="JXH26" s="1637"/>
      <c r="JXI26" s="1637"/>
      <c r="JXJ26" s="1637"/>
      <c r="JXK26" s="1637"/>
      <c r="JXL26" s="1637"/>
      <c r="JXM26" s="1637"/>
      <c r="JXN26" s="1637"/>
      <c r="JXO26" s="1637"/>
      <c r="JXP26" s="1637"/>
      <c r="JXQ26" s="1637"/>
      <c r="JXR26" s="1637"/>
      <c r="JXS26" s="1637"/>
      <c r="JXT26" s="1637"/>
      <c r="JXU26" s="1637"/>
      <c r="JXV26" s="1637"/>
      <c r="JXW26" s="1637"/>
      <c r="JXX26" s="1637"/>
      <c r="JXY26" s="1637"/>
      <c r="JXZ26" s="1637"/>
      <c r="JYA26" s="1637"/>
      <c r="JYB26" s="1637"/>
      <c r="JYC26" s="1637"/>
      <c r="JYD26" s="1637"/>
      <c r="JYE26" s="1637"/>
      <c r="JYF26" s="1637"/>
      <c r="JYG26" s="1637"/>
      <c r="JYH26" s="1637"/>
      <c r="JYI26" s="1637"/>
      <c r="JYJ26" s="1637"/>
      <c r="JYK26" s="1637"/>
      <c r="JYL26" s="1637"/>
      <c r="JYM26" s="1637"/>
      <c r="JYN26" s="1637"/>
      <c r="JYO26" s="1637"/>
      <c r="JYP26" s="1637"/>
      <c r="JYQ26" s="1637"/>
      <c r="JYR26" s="1637"/>
      <c r="JYS26" s="1637"/>
      <c r="JYT26" s="1637"/>
      <c r="JYU26" s="1637"/>
      <c r="JYV26" s="1637"/>
      <c r="JYW26" s="1637"/>
      <c r="JYX26" s="1637"/>
      <c r="JYY26" s="1637"/>
      <c r="JYZ26" s="1637"/>
      <c r="JZA26" s="1637"/>
      <c r="JZB26" s="1637"/>
      <c r="JZC26" s="1637"/>
      <c r="JZD26" s="1637"/>
      <c r="JZE26" s="1637"/>
      <c r="JZF26" s="1637"/>
      <c r="JZG26" s="1637"/>
      <c r="JZH26" s="1637"/>
      <c r="JZI26" s="1637"/>
      <c r="JZJ26" s="1637"/>
      <c r="JZK26" s="1637"/>
      <c r="JZL26" s="1637"/>
      <c r="JZM26" s="1637"/>
      <c r="JZN26" s="1637"/>
      <c r="JZO26" s="1637"/>
      <c r="JZP26" s="1637"/>
      <c r="JZQ26" s="1637"/>
      <c r="JZR26" s="1637"/>
      <c r="JZS26" s="1637"/>
      <c r="JZT26" s="1637"/>
      <c r="JZU26" s="1637"/>
      <c r="JZV26" s="1637"/>
      <c r="JZW26" s="1637"/>
      <c r="JZX26" s="1637"/>
      <c r="JZY26" s="1637"/>
      <c r="JZZ26" s="1637"/>
      <c r="KAA26" s="1637"/>
      <c r="KAB26" s="1637"/>
      <c r="KAC26" s="1637"/>
      <c r="KAD26" s="1637"/>
      <c r="KAE26" s="1637"/>
      <c r="KAF26" s="1637"/>
      <c r="KAG26" s="1637"/>
      <c r="KAH26" s="1637"/>
      <c r="KAI26" s="1637"/>
      <c r="KAJ26" s="1637"/>
      <c r="KAK26" s="1637"/>
      <c r="KAL26" s="1637"/>
      <c r="KAM26" s="1637"/>
      <c r="KAN26" s="1637"/>
      <c r="KAO26" s="1637"/>
      <c r="KAP26" s="1637"/>
      <c r="KAQ26" s="1637"/>
      <c r="KAR26" s="1637"/>
      <c r="KAS26" s="1637"/>
      <c r="KAT26" s="1637"/>
      <c r="KAU26" s="1637"/>
      <c r="KAV26" s="1637"/>
      <c r="KAW26" s="1637"/>
      <c r="KAX26" s="1637"/>
      <c r="KAY26" s="1637"/>
      <c r="KAZ26" s="1637"/>
      <c r="KBA26" s="1637"/>
      <c r="KBB26" s="1637"/>
      <c r="KBC26" s="1637"/>
      <c r="KBD26" s="1637"/>
      <c r="KBE26" s="1637"/>
      <c r="KBF26" s="1637"/>
      <c r="KBG26" s="1637"/>
      <c r="KBH26" s="1637"/>
      <c r="KBI26" s="1637"/>
      <c r="KBJ26" s="1637"/>
      <c r="KBK26" s="1637"/>
      <c r="KBL26" s="1637"/>
      <c r="KBM26" s="1637"/>
      <c r="KBN26" s="1637"/>
      <c r="KBO26" s="1637"/>
      <c r="KBP26" s="1637"/>
      <c r="KBQ26" s="1637"/>
      <c r="KBR26" s="1637"/>
      <c r="KBS26" s="1637"/>
      <c r="KBT26" s="1637"/>
      <c r="KBU26" s="1637"/>
      <c r="KBV26" s="1637"/>
      <c r="KBW26" s="1637"/>
      <c r="KBX26" s="1637"/>
      <c r="KBY26" s="1637"/>
      <c r="KBZ26" s="1637"/>
      <c r="KCA26" s="1637"/>
      <c r="KCB26" s="1637"/>
      <c r="KCC26" s="1637"/>
      <c r="KCD26" s="1637"/>
      <c r="KCE26" s="1637"/>
      <c r="KCF26" s="1637"/>
      <c r="KCG26" s="1637"/>
      <c r="KCH26" s="1637"/>
      <c r="KCI26" s="1637"/>
      <c r="KCJ26" s="1637"/>
      <c r="KCK26" s="1637"/>
      <c r="KCL26" s="1637"/>
      <c r="KCM26" s="1637"/>
      <c r="KCN26" s="1637"/>
      <c r="KCO26" s="1637"/>
      <c r="KCP26" s="1637"/>
      <c r="KCQ26" s="1637"/>
      <c r="KCR26" s="1637"/>
      <c r="KCS26" s="1637"/>
      <c r="KCT26" s="1637"/>
      <c r="KCU26" s="1637"/>
      <c r="KCV26" s="1637"/>
      <c r="KCW26" s="1637"/>
      <c r="KCX26" s="1637"/>
      <c r="KCY26" s="1637"/>
      <c r="KCZ26" s="1637"/>
      <c r="KDA26" s="1637"/>
      <c r="KDB26" s="1637"/>
      <c r="KDC26" s="1637"/>
      <c r="KDD26" s="1637"/>
      <c r="KDE26" s="1637"/>
      <c r="KDF26" s="1637"/>
      <c r="KDG26" s="1637"/>
      <c r="KDH26" s="1637"/>
      <c r="KDI26" s="1637"/>
      <c r="KDJ26" s="1637"/>
      <c r="KDK26" s="1637"/>
      <c r="KDL26" s="1637"/>
      <c r="KDM26" s="1637"/>
      <c r="KDN26" s="1637"/>
      <c r="KDO26" s="1637"/>
      <c r="KDP26" s="1637"/>
      <c r="KDQ26" s="1637"/>
      <c r="KDR26" s="1637"/>
      <c r="KDS26" s="1637"/>
      <c r="KDT26" s="1637"/>
      <c r="KDU26" s="1637"/>
      <c r="KDV26" s="1637"/>
      <c r="KDW26" s="1637"/>
      <c r="KDX26" s="1637"/>
      <c r="KDY26" s="1637"/>
      <c r="KDZ26" s="1637"/>
      <c r="KEA26" s="1637"/>
      <c r="KEB26" s="1637"/>
      <c r="KEC26" s="1637"/>
      <c r="KED26" s="1637"/>
      <c r="KEE26" s="1637"/>
      <c r="KEF26" s="1637"/>
      <c r="KEG26" s="1637"/>
      <c r="KEH26" s="1637"/>
      <c r="KEI26" s="1637"/>
      <c r="KEJ26" s="1637"/>
      <c r="KEK26" s="1637"/>
      <c r="KEL26" s="1637"/>
      <c r="KEM26" s="1637"/>
      <c r="KEN26" s="1637"/>
      <c r="KEO26" s="1637"/>
      <c r="KEP26" s="1637"/>
      <c r="KEQ26" s="1637"/>
      <c r="KER26" s="1637"/>
      <c r="KES26" s="1637"/>
      <c r="KET26" s="1637"/>
      <c r="KEU26" s="1637"/>
      <c r="KEV26" s="1637"/>
      <c r="KEW26" s="1637"/>
      <c r="KEX26" s="1637"/>
      <c r="KEY26" s="1637"/>
      <c r="KEZ26" s="1637"/>
      <c r="KFA26" s="1637"/>
      <c r="KFB26" s="1637"/>
      <c r="KFC26" s="1637"/>
      <c r="KFD26" s="1637"/>
      <c r="KFE26" s="1637"/>
      <c r="KFF26" s="1637"/>
      <c r="KFG26" s="1637"/>
      <c r="KFH26" s="1637"/>
      <c r="KFI26" s="1637"/>
      <c r="KFJ26" s="1637"/>
      <c r="KFK26" s="1637"/>
      <c r="KFL26" s="1637"/>
      <c r="KFM26" s="1637"/>
      <c r="KFN26" s="1637"/>
      <c r="KFO26" s="1637"/>
      <c r="KFP26" s="1637"/>
      <c r="KFQ26" s="1637"/>
      <c r="KFR26" s="1637"/>
      <c r="KFS26" s="1637"/>
      <c r="KFT26" s="1637"/>
      <c r="KFU26" s="1637"/>
      <c r="KFV26" s="1637"/>
      <c r="KFW26" s="1637"/>
      <c r="KFX26" s="1637"/>
      <c r="KFY26" s="1637"/>
      <c r="KFZ26" s="1637"/>
      <c r="KGA26" s="1637"/>
      <c r="KGB26" s="1637"/>
      <c r="KGC26" s="1637"/>
      <c r="KGD26" s="1637"/>
      <c r="KGE26" s="1637"/>
      <c r="KGF26" s="1637"/>
      <c r="KGG26" s="1637"/>
      <c r="KGH26" s="1637"/>
      <c r="KGI26" s="1637"/>
      <c r="KGJ26" s="1637"/>
      <c r="KGK26" s="1637"/>
      <c r="KGL26" s="1637"/>
      <c r="KGM26" s="1637"/>
      <c r="KGN26" s="1637"/>
      <c r="KGO26" s="1637"/>
      <c r="KGP26" s="1637"/>
      <c r="KGQ26" s="1637"/>
      <c r="KGR26" s="1637"/>
      <c r="KGS26" s="1637"/>
      <c r="KGT26" s="1637"/>
      <c r="KGU26" s="1637"/>
      <c r="KGV26" s="1637"/>
      <c r="KGW26" s="1637"/>
      <c r="KGX26" s="1637"/>
      <c r="KGY26" s="1637"/>
      <c r="KGZ26" s="1637"/>
      <c r="KHA26" s="1637"/>
      <c r="KHB26" s="1637"/>
      <c r="KHC26" s="1637"/>
      <c r="KHD26" s="1637"/>
      <c r="KHE26" s="1637"/>
      <c r="KHF26" s="1637"/>
      <c r="KHG26" s="1637"/>
      <c r="KHH26" s="1637"/>
      <c r="KHI26" s="1637"/>
      <c r="KHJ26" s="1637"/>
      <c r="KHK26" s="1637"/>
      <c r="KHL26" s="1637"/>
      <c r="KHM26" s="1637"/>
      <c r="KHN26" s="1637"/>
      <c r="KHO26" s="1637"/>
      <c r="KHP26" s="1637"/>
      <c r="KHQ26" s="1637"/>
      <c r="KHR26" s="1637"/>
      <c r="KHS26" s="1637"/>
      <c r="KHT26" s="1637"/>
      <c r="KHU26" s="1637"/>
      <c r="KHV26" s="1637"/>
      <c r="KHW26" s="1637"/>
      <c r="KHX26" s="1637"/>
      <c r="KHY26" s="1637"/>
      <c r="KHZ26" s="1637"/>
      <c r="KIA26" s="1637"/>
      <c r="KIB26" s="1637"/>
      <c r="KIC26" s="1637"/>
      <c r="KID26" s="1637"/>
      <c r="KIE26" s="1637"/>
      <c r="KIF26" s="1637"/>
      <c r="KIG26" s="1637"/>
      <c r="KIH26" s="1637"/>
      <c r="KII26" s="1637"/>
      <c r="KIJ26" s="1637"/>
      <c r="KIK26" s="1637"/>
      <c r="KIL26" s="1637"/>
      <c r="KIM26" s="1637"/>
      <c r="KIN26" s="1637"/>
      <c r="KIO26" s="1637"/>
      <c r="KIP26" s="1637"/>
      <c r="KIQ26" s="1637"/>
      <c r="KIR26" s="1637"/>
      <c r="KIS26" s="1637"/>
      <c r="KIT26" s="1637"/>
      <c r="KIU26" s="1637"/>
      <c r="KIV26" s="1637"/>
      <c r="KIW26" s="1637"/>
      <c r="KIX26" s="1637"/>
      <c r="KIY26" s="1637"/>
      <c r="KIZ26" s="1637"/>
      <c r="KJA26" s="1637"/>
      <c r="KJB26" s="1637"/>
      <c r="KJC26" s="1637"/>
      <c r="KJD26" s="1637"/>
      <c r="KJE26" s="1637"/>
      <c r="KJF26" s="1637"/>
      <c r="KJG26" s="1637"/>
      <c r="KJH26" s="1637"/>
      <c r="KJI26" s="1637"/>
      <c r="KJJ26" s="1637"/>
      <c r="KJK26" s="1637"/>
      <c r="KJL26" s="1637"/>
      <c r="KJM26" s="1637"/>
      <c r="KJN26" s="1637"/>
      <c r="KJO26" s="1637"/>
      <c r="KJP26" s="1637"/>
      <c r="KJQ26" s="1637"/>
      <c r="KJR26" s="1637"/>
      <c r="KJS26" s="1637"/>
      <c r="KJT26" s="1637"/>
      <c r="KJU26" s="1637"/>
      <c r="KJV26" s="1637"/>
      <c r="KJW26" s="1637"/>
      <c r="KJX26" s="1637"/>
      <c r="KJY26" s="1637"/>
      <c r="KJZ26" s="1637"/>
      <c r="KKA26" s="1637"/>
      <c r="KKB26" s="1637"/>
      <c r="KKC26" s="1637"/>
      <c r="KKD26" s="1637"/>
      <c r="KKE26" s="1637"/>
      <c r="KKF26" s="1637"/>
      <c r="KKG26" s="1637"/>
      <c r="KKH26" s="1637"/>
      <c r="KKI26" s="1637"/>
      <c r="KKJ26" s="1637"/>
      <c r="KKK26" s="1637"/>
      <c r="KKL26" s="1637"/>
      <c r="KKM26" s="1637"/>
      <c r="KKN26" s="1637"/>
      <c r="KKO26" s="1637"/>
      <c r="KKP26" s="1637"/>
      <c r="KKQ26" s="1637"/>
      <c r="KKR26" s="1637"/>
      <c r="KKS26" s="1637"/>
      <c r="KKT26" s="1637"/>
      <c r="KKU26" s="1637"/>
      <c r="KKV26" s="1637"/>
      <c r="KKW26" s="1637"/>
      <c r="KKX26" s="1637"/>
      <c r="KKY26" s="1637"/>
      <c r="KKZ26" s="1637"/>
      <c r="KLA26" s="1637"/>
      <c r="KLB26" s="1637"/>
      <c r="KLC26" s="1637"/>
      <c r="KLD26" s="1637"/>
      <c r="KLE26" s="1637"/>
      <c r="KLF26" s="1637"/>
      <c r="KLG26" s="1637"/>
      <c r="KLH26" s="1637"/>
      <c r="KLI26" s="1637"/>
      <c r="KLJ26" s="1637"/>
      <c r="KLK26" s="1637"/>
      <c r="KLL26" s="1637"/>
      <c r="KLM26" s="1637"/>
      <c r="KLN26" s="1637"/>
      <c r="KLO26" s="1637"/>
      <c r="KLP26" s="1637"/>
      <c r="KLQ26" s="1637"/>
      <c r="KLR26" s="1637"/>
      <c r="KLS26" s="1637"/>
      <c r="KLT26" s="1637"/>
      <c r="KLU26" s="1637"/>
      <c r="KLV26" s="1637"/>
      <c r="KLW26" s="1637"/>
      <c r="KLX26" s="1637"/>
      <c r="KLY26" s="1637"/>
      <c r="KLZ26" s="1637"/>
      <c r="KMA26" s="1637"/>
      <c r="KMB26" s="1637"/>
      <c r="KMC26" s="1637"/>
      <c r="KMD26" s="1637"/>
      <c r="KME26" s="1637"/>
      <c r="KMF26" s="1637"/>
      <c r="KMG26" s="1637"/>
      <c r="KMH26" s="1637"/>
      <c r="KMI26" s="1637"/>
      <c r="KMJ26" s="1637"/>
      <c r="KMK26" s="1637"/>
      <c r="KML26" s="1637"/>
      <c r="KMM26" s="1637"/>
      <c r="KMN26" s="1637"/>
      <c r="KMO26" s="1637"/>
      <c r="KMP26" s="1637"/>
      <c r="KMQ26" s="1637"/>
      <c r="KMR26" s="1637"/>
      <c r="KMS26" s="1637"/>
      <c r="KMT26" s="1637"/>
      <c r="KMU26" s="1637"/>
      <c r="KMV26" s="1637"/>
      <c r="KMW26" s="1637"/>
      <c r="KMX26" s="1637"/>
      <c r="KMY26" s="1637"/>
      <c r="KMZ26" s="1637"/>
      <c r="KNA26" s="1637"/>
      <c r="KNB26" s="1637"/>
      <c r="KNC26" s="1637"/>
      <c r="KND26" s="1637"/>
      <c r="KNE26" s="1637"/>
      <c r="KNF26" s="1637"/>
      <c r="KNG26" s="1637"/>
      <c r="KNH26" s="1637"/>
      <c r="KNI26" s="1637"/>
      <c r="KNJ26" s="1637"/>
      <c r="KNK26" s="1637"/>
      <c r="KNL26" s="1637"/>
      <c r="KNM26" s="1637"/>
      <c r="KNN26" s="1637"/>
      <c r="KNO26" s="1637"/>
      <c r="KNP26" s="1637"/>
      <c r="KNQ26" s="1637"/>
      <c r="KNR26" s="1637"/>
      <c r="KNS26" s="1637"/>
      <c r="KNT26" s="1637"/>
      <c r="KNU26" s="1637"/>
      <c r="KNV26" s="1637"/>
      <c r="KNW26" s="1637"/>
      <c r="KNX26" s="1637"/>
      <c r="KNY26" s="1637"/>
      <c r="KNZ26" s="1637"/>
      <c r="KOA26" s="1637"/>
      <c r="KOB26" s="1637"/>
      <c r="KOC26" s="1637"/>
      <c r="KOD26" s="1637"/>
      <c r="KOE26" s="1637"/>
      <c r="KOF26" s="1637"/>
      <c r="KOG26" s="1637"/>
      <c r="KOH26" s="1637"/>
      <c r="KOI26" s="1637"/>
      <c r="KOJ26" s="1637"/>
      <c r="KOK26" s="1637"/>
      <c r="KOL26" s="1637"/>
      <c r="KOM26" s="1637"/>
      <c r="KON26" s="1637"/>
      <c r="KOO26" s="1637"/>
      <c r="KOP26" s="1637"/>
      <c r="KOQ26" s="1637"/>
      <c r="KOR26" s="1637"/>
      <c r="KOS26" s="1637"/>
      <c r="KOT26" s="1637"/>
      <c r="KOU26" s="1637"/>
      <c r="KOV26" s="1637"/>
      <c r="KOW26" s="1637"/>
      <c r="KOX26" s="1637"/>
      <c r="KOY26" s="1637"/>
      <c r="KOZ26" s="1637"/>
      <c r="KPA26" s="1637"/>
      <c r="KPB26" s="1637"/>
      <c r="KPC26" s="1637"/>
      <c r="KPD26" s="1637"/>
      <c r="KPE26" s="1637"/>
      <c r="KPF26" s="1637"/>
      <c r="KPG26" s="1637"/>
      <c r="KPH26" s="1637"/>
      <c r="KPI26" s="1637"/>
      <c r="KPJ26" s="1637"/>
      <c r="KPK26" s="1637"/>
      <c r="KPL26" s="1637"/>
      <c r="KPM26" s="1637"/>
      <c r="KPN26" s="1637"/>
      <c r="KPO26" s="1637"/>
      <c r="KPP26" s="1637"/>
      <c r="KPQ26" s="1637"/>
      <c r="KPR26" s="1637"/>
      <c r="KPS26" s="1637"/>
      <c r="KPT26" s="1637"/>
      <c r="KPU26" s="1637"/>
      <c r="KPV26" s="1637"/>
      <c r="KPW26" s="1637"/>
      <c r="KPX26" s="1637"/>
      <c r="KPY26" s="1637"/>
      <c r="KPZ26" s="1637"/>
      <c r="KQA26" s="1637"/>
      <c r="KQB26" s="1637"/>
      <c r="KQC26" s="1637"/>
      <c r="KQD26" s="1637"/>
      <c r="KQE26" s="1637"/>
      <c r="KQF26" s="1637"/>
      <c r="KQG26" s="1637"/>
      <c r="KQH26" s="1637"/>
      <c r="KQI26" s="1637"/>
      <c r="KQJ26" s="1637"/>
      <c r="KQK26" s="1637"/>
      <c r="KQL26" s="1637"/>
      <c r="KQM26" s="1637"/>
      <c r="KQN26" s="1637"/>
      <c r="KQO26" s="1637"/>
      <c r="KQP26" s="1637"/>
      <c r="KQQ26" s="1637"/>
      <c r="KQR26" s="1637"/>
      <c r="KQS26" s="1637"/>
      <c r="KQT26" s="1637"/>
      <c r="KQU26" s="1637"/>
      <c r="KQV26" s="1637"/>
      <c r="KQW26" s="1637"/>
      <c r="KQX26" s="1637"/>
      <c r="KQY26" s="1637"/>
      <c r="KQZ26" s="1637"/>
      <c r="KRA26" s="1637"/>
      <c r="KRB26" s="1637"/>
      <c r="KRC26" s="1637"/>
      <c r="KRD26" s="1637"/>
      <c r="KRE26" s="1637"/>
      <c r="KRF26" s="1637"/>
      <c r="KRG26" s="1637"/>
      <c r="KRH26" s="1637"/>
      <c r="KRI26" s="1637"/>
      <c r="KRJ26" s="1637"/>
      <c r="KRK26" s="1637"/>
      <c r="KRL26" s="1637"/>
      <c r="KRM26" s="1637"/>
      <c r="KRN26" s="1637"/>
      <c r="KRO26" s="1637"/>
      <c r="KRP26" s="1637"/>
      <c r="KRQ26" s="1637"/>
      <c r="KRR26" s="1637"/>
      <c r="KRS26" s="1637"/>
      <c r="KRT26" s="1637"/>
      <c r="KRU26" s="1637"/>
      <c r="KRV26" s="1637"/>
      <c r="KRW26" s="1637"/>
      <c r="KRX26" s="1637"/>
      <c r="KRY26" s="1637"/>
      <c r="KRZ26" s="1637"/>
      <c r="KSA26" s="1637"/>
      <c r="KSB26" s="1637"/>
      <c r="KSC26" s="1637"/>
      <c r="KSD26" s="1637"/>
      <c r="KSE26" s="1637"/>
      <c r="KSF26" s="1637"/>
      <c r="KSG26" s="1637"/>
      <c r="KSH26" s="1637"/>
      <c r="KSI26" s="1637"/>
      <c r="KSJ26" s="1637"/>
      <c r="KSK26" s="1637"/>
      <c r="KSL26" s="1637"/>
      <c r="KSM26" s="1637"/>
      <c r="KSN26" s="1637"/>
      <c r="KSO26" s="1637"/>
      <c r="KSP26" s="1637"/>
      <c r="KSQ26" s="1637"/>
      <c r="KSR26" s="1637"/>
      <c r="KSS26" s="1637"/>
      <c r="KST26" s="1637"/>
      <c r="KSU26" s="1637"/>
      <c r="KSV26" s="1637"/>
      <c r="KSW26" s="1637"/>
      <c r="KSX26" s="1637"/>
      <c r="KSY26" s="1637"/>
      <c r="KSZ26" s="1637"/>
      <c r="KTA26" s="1637"/>
      <c r="KTB26" s="1637"/>
      <c r="KTC26" s="1637"/>
      <c r="KTD26" s="1637"/>
      <c r="KTE26" s="1637"/>
      <c r="KTF26" s="1637"/>
      <c r="KTG26" s="1637"/>
      <c r="KTH26" s="1637"/>
      <c r="KTI26" s="1637"/>
      <c r="KTJ26" s="1637"/>
      <c r="KTK26" s="1637"/>
      <c r="KTL26" s="1637"/>
      <c r="KTM26" s="1637"/>
      <c r="KTN26" s="1637"/>
      <c r="KTO26" s="1637"/>
      <c r="KTP26" s="1637"/>
      <c r="KTQ26" s="1637"/>
      <c r="KTR26" s="1637"/>
      <c r="KTS26" s="1637"/>
      <c r="KTT26" s="1637"/>
      <c r="KTU26" s="1637"/>
      <c r="KTV26" s="1637"/>
      <c r="KTW26" s="1637"/>
      <c r="KTX26" s="1637"/>
      <c r="KTY26" s="1637"/>
      <c r="KTZ26" s="1637"/>
      <c r="KUA26" s="1637"/>
      <c r="KUB26" s="1637"/>
      <c r="KUC26" s="1637"/>
      <c r="KUD26" s="1637"/>
      <c r="KUE26" s="1637"/>
      <c r="KUF26" s="1637"/>
      <c r="KUG26" s="1637"/>
      <c r="KUH26" s="1637"/>
      <c r="KUI26" s="1637"/>
      <c r="KUJ26" s="1637"/>
      <c r="KUK26" s="1637"/>
      <c r="KUL26" s="1637"/>
      <c r="KUM26" s="1637"/>
      <c r="KUN26" s="1637"/>
      <c r="KUO26" s="1637"/>
      <c r="KUP26" s="1637"/>
      <c r="KUQ26" s="1637"/>
      <c r="KUR26" s="1637"/>
      <c r="KUS26" s="1637"/>
      <c r="KUT26" s="1637"/>
      <c r="KUU26" s="1637"/>
      <c r="KUV26" s="1637"/>
      <c r="KUW26" s="1637"/>
      <c r="KUX26" s="1637"/>
      <c r="KUY26" s="1637"/>
      <c r="KUZ26" s="1637"/>
      <c r="KVA26" s="1637"/>
      <c r="KVB26" s="1637"/>
      <c r="KVC26" s="1637"/>
      <c r="KVD26" s="1637"/>
      <c r="KVE26" s="1637"/>
      <c r="KVF26" s="1637"/>
      <c r="KVG26" s="1637"/>
      <c r="KVH26" s="1637"/>
      <c r="KVI26" s="1637"/>
      <c r="KVJ26" s="1637"/>
      <c r="KVK26" s="1637"/>
      <c r="KVL26" s="1637"/>
      <c r="KVM26" s="1637"/>
      <c r="KVN26" s="1637"/>
      <c r="KVO26" s="1637"/>
      <c r="KVP26" s="1637"/>
      <c r="KVQ26" s="1637"/>
      <c r="KVR26" s="1637"/>
      <c r="KVS26" s="1637"/>
      <c r="KVT26" s="1637"/>
      <c r="KVU26" s="1637"/>
      <c r="KVV26" s="1637"/>
      <c r="KVW26" s="1637"/>
      <c r="KVX26" s="1637"/>
      <c r="KVY26" s="1637"/>
      <c r="KVZ26" s="1637"/>
      <c r="KWA26" s="1637"/>
      <c r="KWB26" s="1637"/>
      <c r="KWC26" s="1637"/>
      <c r="KWD26" s="1637"/>
      <c r="KWE26" s="1637"/>
      <c r="KWF26" s="1637"/>
      <c r="KWG26" s="1637"/>
      <c r="KWH26" s="1637"/>
      <c r="KWI26" s="1637"/>
      <c r="KWJ26" s="1637"/>
      <c r="KWK26" s="1637"/>
      <c r="KWL26" s="1637"/>
      <c r="KWM26" s="1637"/>
      <c r="KWN26" s="1637"/>
      <c r="KWO26" s="1637"/>
      <c r="KWP26" s="1637"/>
      <c r="KWQ26" s="1637"/>
      <c r="KWR26" s="1637"/>
      <c r="KWS26" s="1637"/>
      <c r="KWT26" s="1637"/>
      <c r="KWU26" s="1637"/>
      <c r="KWV26" s="1637"/>
      <c r="KWW26" s="1637"/>
      <c r="KWX26" s="1637"/>
      <c r="KWY26" s="1637"/>
      <c r="KWZ26" s="1637"/>
      <c r="KXA26" s="1637"/>
      <c r="KXB26" s="1637"/>
      <c r="KXC26" s="1637"/>
      <c r="KXD26" s="1637"/>
      <c r="KXE26" s="1637"/>
      <c r="KXF26" s="1637"/>
      <c r="KXG26" s="1637"/>
      <c r="KXH26" s="1637"/>
      <c r="KXI26" s="1637"/>
      <c r="KXJ26" s="1637"/>
      <c r="KXK26" s="1637"/>
      <c r="KXL26" s="1637"/>
      <c r="KXM26" s="1637"/>
      <c r="KXN26" s="1637"/>
      <c r="KXO26" s="1637"/>
      <c r="KXP26" s="1637"/>
      <c r="KXQ26" s="1637"/>
      <c r="KXR26" s="1637"/>
      <c r="KXS26" s="1637"/>
      <c r="KXT26" s="1637"/>
      <c r="KXU26" s="1637"/>
      <c r="KXV26" s="1637"/>
      <c r="KXW26" s="1637"/>
      <c r="KXX26" s="1637"/>
      <c r="KXY26" s="1637"/>
      <c r="KXZ26" s="1637"/>
      <c r="KYA26" s="1637"/>
      <c r="KYB26" s="1637"/>
      <c r="KYC26" s="1637"/>
      <c r="KYD26" s="1637"/>
      <c r="KYE26" s="1637"/>
      <c r="KYF26" s="1637"/>
      <c r="KYG26" s="1637"/>
      <c r="KYH26" s="1637"/>
      <c r="KYI26" s="1637"/>
      <c r="KYJ26" s="1637"/>
      <c r="KYK26" s="1637"/>
      <c r="KYL26" s="1637"/>
      <c r="KYM26" s="1637"/>
      <c r="KYN26" s="1637"/>
      <c r="KYO26" s="1637"/>
      <c r="KYP26" s="1637"/>
      <c r="KYQ26" s="1637"/>
      <c r="KYR26" s="1637"/>
      <c r="KYS26" s="1637"/>
      <c r="KYT26" s="1637"/>
      <c r="KYU26" s="1637"/>
      <c r="KYV26" s="1637"/>
      <c r="KYW26" s="1637"/>
      <c r="KYX26" s="1637"/>
      <c r="KYY26" s="1637"/>
      <c r="KYZ26" s="1637"/>
      <c r="KZA26" s="1637"/>
      <c r="KZB26" s="1637"/>
      <c r="KZC26" s="1637"/>
      <c r="KZD26" s="1637"/>
      <c r="KZE26" s="1637"/>
      <c r="KZF26" s="1637"/>
      <c r="KZG26" s="1637"/>
      <c r="KZH26" s="1637"/>
      <c r="KZI26" s="1637"/>
      <c r="KZJ26" s="1637"/>
      <c r="KZK26" s="1637"/>
      <c r="KZL26" s="1637"/>
      <c r="KZM26" s="1637"/>
      <c r="KZN26" s="1637"/>
      <c r="KZO26" s="1637"/>
      <c r="KZP26" s="1637"/>
      <c r="KZQ26" s="1637"/>
      <c r="KZR26" s="1637"/>
      <c r="KZS26" s="1637"/>
      <c r="KZT26" s="1637"/>
      <c r="KZU26" s="1637"/>
      <c r="KZV26" s="1637"/>
      <c r="KZW26" s="1637"/>
      <c r="KZX26" s="1637"/>
      <c r="KZY26" s="1637"/>
      <c r="KZZ26" s="1637"/>
      <c r="LAA26" s="1637"/>
      <c r="LAB26" s="1637"/>
      <c r="LAC26" s="1637"/>
      <c r="LAD26" s="1637"/>
      <c r="LAE26" s="1637"/>
      <c r="LAF26" s="1637"/>
      <c r="LAG26" s="1637"/>
      <c r="LAH26" s="1637"/>
      <c r="LAI26" s="1637"/>
      <c r="LAJ26" s="1637"/>
      <c r="LAK26" s="1637"/>
      <c r="LAL26" s="1637"/>
      <c r="LAM26" s="1637"/>
      <c r="LAN26" s="1637"/>
      <c r="LAO26" s="1637"/>
      <c r="LAP26" s="1637"/>
      <c r="LAQ26" s="1637"/>
      <c r="LAR26" s="1637"/>
      <c r="LAS26" s="1637"/>
      <c r="LAT26" s="1637"/>
      <c r="LAU26" s="1637"/>
      <c r="LAV26" s="1637"/>
      <c r="LAW26" s="1637"/>
      <c r="LAX26" s="1637"/>
      <c r="LAY26" s="1637"/>
      <c r="LAZ26" s="1637"/>
      <c r="LBA26" s="1637"/>
      <c r="LBB26" s="1637"/>
      <c r="LBC26" s="1637"/>
      <c r="LBD26" s="1637"/>
      <c r="LBE26" s="1637"/>
      <c r="LBF26" s="1637"/>
      <c r="LBG26" s="1637"/>
      <c r="LBH26" s="1637"/>
      <c r="LBI26" s="1637"/>
      <c r="LBJ26" s="1637"/>
      <c r="LBK26" s="1637"/>
      <c r="LBL26" s="1637"/>
      <c r="LBM26" s="1637"/>
      <c r="LBN26" s="1637"/>
      <c r="LBO26" s="1637"/>
      <c r="LBP26" s="1637"/>
      <c r="LBQ26" s="1637"/>
      <c r="LBR26" s="1637"/>
      <c r="LBS26" s="1637"/>
      <c r="LBT26" s="1637"/>
      <c r="LBU26" s="1637"/>
      <c r="LBV26" s="1637"/>
      <c r="LBW26" s="1637"/>
      <c r="LBX26" s="1637"/>
      <c r="LBY26" s="1637"/>
      <c r="LBZ26" s="1637"/>
      <c r="LCA26" s="1637"/>
      <c r="LCB26" s="1637"/>
      <c r="LCC26" s="1637"/>
      <c r="LCD26" s="1637"/>
      <c r="LCE26" s="1637"/>
      <c r="LCF26" s="1637"/>
      <c r="LCG26" s="1637"/>
      <c r="LCH26" s="1637"/>
      <c r="LCI26" s="1637"/>
      <c r="LCJ26" s="1637"/>
      <c r="LCK26" s="1637"/>
      <c r="LCL26" s="1637"/>
      <c r="LCM26" s="1637"/>
      <c r="LCN26" s="1637"/>
      <c r="LCO26" s="1637"/>
      <c r="LCP26" s="1637"/>
      <c r="LCQ26" s="1637"/>
      <c r="LCR26" s="1637"/>
      <c r="LCS26" s="1637"/>
      <c r="LCT26" s="1637"/>
      <c r="LCU26" s="1637"/>
      <c r="LCV26" s="1637"/>
      <c r="LCW26" s="1637"/>
      <c r="LCX26" s="1637"/>
      <c r="LCY26" s="1637"/>
      <c r="LCZ26" s="1637"/>
      <c r="LDA26" s="1637"/>
      <c r="LDB26" s="1637"/>
      <c r="LDC26" s="1637"/>
      <c r="LDD26" s="1637"/>
      <c r="LDE26" s="1637"/>
      <c r="LDF26" s="1637"/>
      <c r="LDG26" s="1637"/>
      <c r="LDH26" s="1637"/>
      <c r="LDI26" s="1637"/>
      <c r="LDJ26" s="1637"/>
      <c r="LDK26" s="1637"/>
      <c r="LDL26" s="1637"/>
      <c r="LDM26" s="1637"/>
      <c r="LDN26" s="1637"/>
      <c r="LDO26" s="1637"/>
      <c r="LDP26" s="1637"/>
      <c r="LDQ26" s="1637"/>
      <c r="LDR26" s="1637"/>
      <c r="LDS26" s="1637"/>
      <c r="LDT26" s="1637"/>
      <c r="LDU26" s="1637"/>
      <c r="LDV26" s="1637"/>
      <c r="LDW26" s="1637"/>
      <c r="LDX26" s="1637"/>
      <c r="LDY26" s="1637"/>
      <c r="LDZ26" s="1637"/>
      <c r="LEA26" s="1637"/>
      <c r="LEB26" s="1637"/>
      <c r="LEC26" s="1637"/>
      <c r="LED26" s="1637"/>
      <c r="LEE26" s="1637"/>
      <c r="LEF26" s="1637"/>
      <c r="LEG26" s="1637"/>
      <c r="LEH26" s="1637"/>
      <c r="LEI26" s="1637"/>
      <c r="LEJ26" s="1637"/>
      <c r="LEK26" s="1637"/>
      <c r="LEL26" s="1637"/>
      <c r="LEM26" s="1637"/>
      <c r="LEN26" s="1637"/>
      <c r="LEO26" s="1637"/>
      <c r="LEP26" s="1637"/>
      <c r="LEQ26" s="1637"/>
      <c r="LER26" s="1637"/>
      <c r="LES26" s="1637"/>
      <c r="LET26" s="1637"/>
      <c r="LEU26" s="1637"/>
      <c r="LEV26" s="1637"/>
      <c r="LEW26" s="1637"/>
      <c r="LEX26" s="1637"/>
      <c r="LEY26" s="1637"/>
      <c r="LEZ26" s="1637"/>
      <c r="LFA26" s="1637"/>
      <c r="LFB26" s="1637"/>
      <c r="LFC26" s="1637"/>
      <c r="LFD26" s="1637"/>
      <c r="LFE26" s="1637"/>
      <c r="LFF26" s="1637"/>
      <c r="LFG26" s="1637"/>
      <c r="LFH26" s="1637"/>
      <c r="LFI26" s="1637"/>
      <c r="LFJ26" s="1637"/>
      <c r="LFK26" s="1637"/>
      <c r="LFL26" s="1637"/>
      <c r="LFM26" s="1637"/>
      <c r="LFN26" s="1637"/>
      <c r="LFO26" s="1637"/>
      <c r="LFP26" s="1637"/>
      <c r="LFQ26" s="1637"/>
      <c r="LFR26" s="1637"/>
      <c r="LFS26" s="1637"/>
      <c r="LFT26" s="1637"/>
      <c r="LFU26" s="1637"/>
      <c r="LFV26" s="1637"/>
      <c r="LFW26" s="1637"/>
      <c r="LFX26" s="1637"/>
      <c r="LFY26" s="1637"/>
      <c r="LFZ26" s="1637"/>
      <c r="LGA26" s="1637"/>
      <c r="LGB26" s="1637"/>
      <c r="LGC26" s="1637"/>
      <c r="LGD26" s="1637"/>
      <c r="LGE26" s="1637"/>
      <c r="LGF26" s="1637"/>
      <c r="LGG26" s="1637"/>
      <c r="LGH26" s="1637"/>
      <c r="LGI26" s="1637"/>
      <c r="LGJ26" s="1637"/>
      <c r="LGK26" s="1637"/>
      <c r="LGL26" s="1637"/>
      <c r="LGM26" s="1637"/>
      <c r="LGN26" s="1637"/>
      <c r="LGO26" s="1637"/>
      <c r="LGP26" s="1637"/>
      <c r="LGQ26" s="1637"/>
      <c r="LGR26" s="1637"/>
      <c r="LGS26" s="1637"/>
      <c r="LGT26" s="1637"/>
      <c r="LGU26" s="1637"/>
      <c r="LGV26" s="1637"/>
      <c r="LGW26" s="1637"/>
      <c r="LGX26" s="1637"/>
      <c r="LGY26" s="1637"/>
      <c r="LGZ26" s="1637"/>
      <c r="LHA26" s="1637"/>
      <c r="LHB26" s="1637"/>
      <c r="LHC26" s="1637"/>
      <c r="LHD26" s="1637"/>
      <c r="LHE26" s="1637"/>
      <c r="LHF26" s="1637"/>
      <c r="LHG26" s="1637"/>
      <c r="LHH26" s="1637"/>
      <c r="LHI26" s="1637"/>
      <c r="LHJ26" s="1637"/>
      <c r="LHK26" s="1637"/>
      <c r="LHL26" s="1637"/>
      <c r="LHM26" s="1637"/>
      <c r="LHN26" s="1637"/>
      <c r="LHO26" s="1637"/>
      <c r="LHP26" s="1637"/>
      <c r="LHQ26" s="1637"/>
      <c r="LHR26" s="1637"/>
      <c r="LHS26" s="1637"/>
      <c r="LHT26" s="1637"/>
      <c r="LHU26" s="1637"/>
      <c r="LHV26" s="1637"/>
      <c r="LHW26" s="1637"/>
      <c r="LHX26" s="1637"/>
      <c r="LHY26" s="1637"/>
      <c r="LHZ26" s="1637"/>
      <c r="LIA26" s="1637"/>
      <c r="LIB26" s="1637"/>
      <c r="LIC26" s="1637"/>
      <c r="LID26" s="1637"/>
      <c r="LIE26" s="1637"/>
      <c r="LIF26" s="1637"/>
      <c r="LIG26" s="1637"/>
      <c r="LIH26" s="1637"/>
      <c r="LII26" s="1637"/>
      <c r="LIJ26" s="1637"/>
      <c r="LIK26" s="1637"/>
      <c r="LIL26" s="1637"/>
      <c r="LIM26" s="1637"/>
      <c r="LIN26" s="1637"/>
      <c r="LIO26" s="1637"/>
      <c r="LIP26" s="1637"/>
      <c r="LIQ26" s="1637"/>
      <c r="LIR26" s="1637"/>
      <c r="LIS26" s="1637"/>
      <c r="LIT26" s="1637"/>
      <c r="LIU26" s="1637"/>
      <c r="LIV26" s="1637"/>
      <c r="LIW26" s="1637"/>
      <c r="LIX26" s="1637"/>
      <c r="LIY26" s="1637"/>
      <c r="LIZ26" s="1637"/>
      <c r="LJA26" s="1637"/>
      <c r="LJB26" s="1637"/>
      <c r="LJC26" s="1637"/>
      <c r="LJD26" s="1637"/>
      <c r="LJE26" s="1637"/>
      <c r="LJF26" s="1637"/>
      <c r="LJG26" s="1637"/>
      <c r="LJH26" s="1637"/>
      <c r="LJI26" s="1637"/>
      <c r="LJJ26" s="1637"/>
      <c r="LJK26" s="1637"/>
      <c r="LJL26" s="1637"/>
      <c r="LJM26" s="1637"/>
      <c r="LJN26" s="1637"/>
      <c r="LJO26" s="1637"/>
      <c r="LJP26" s="1637"/>
      <c r="LJQ26" s="1637"/>
      <c r="LJR26" s="1637"/>
      <c r="LJS26" s="1637"/>
      <c r="LJT26" s="1637"/>
      <c r="LJU26" s="1637"/>
      <c r="LJV26" s="1637"/>
      <c r="LJW26" s="1637"/>
      <c r="LJX26" s="1637"/>
      <c r="LJY26" s="1637"/>
      <c r="LJZ26" s="1637"/>
      <c r="LKA26" s="1637"/>
      <c r="LKB26" s="1637"/>
      <c r="LKC26" s="1637"/>
      <c r="LKD26" s="1637"/>
      <c r="LKE26" s="1637"/>
      <c r="LKF26" s="1637"/>
      <c r="LKG26" s="1637"/>
      <c r="LKH26" s="1637"/>
      <c r="LKI26" s="1637"/>
      <c r="LKJ26" s="1637"/>
      <c r="LKK26" s="1637"/>
      <c r="LKL26" s="1637"/>
      <c r="LKM26" s="1637"/>
      <c r="LKN26" s="1637"/>
      <c r="LKO26" s="1637"/>
      <c r="LKP26" s="1637"/>
      <c r="LKQ26" s="1637"/>
      <c r="LKR26" s="1637"/>
      <c r="LKS26" s="1637"/>
      <c r="LKT26" s="1637"/>
      <c r="LKU26" s="1637"/>
      <c r="LKV26" s="1637"/>
      <c r="LKW26" s="1637"/>
      <c r="LKX26" s="1637"/>
      <c r="LKY26" s="1637"/>
      <c r="LKZ26" s="1637"/>
      <c r="LLA26" s="1637"/>
      <c r="LLB26" s="1637"/>
      <c r="LLC26" s="1637"/>
      <c r="LLD26" s="1637"/>
      <c r="LLE26" s="1637"/>
      <c r="LLF26" s="1637"/>
      <c r="LLG26" s="1637"/>
      <c r="LLH26" s="1637"/>
      <c r="LLI26" s="1637"/>
      <c r="LLJ26" s="1637"/>
      <c r="LLK26" s="1637"/>
      <c r="LLL26" s="1637"/>
      <c r="LLM26" s="1637"/>
      <c r="LLN26" s="1637"/>
      <c r="LLO26" s="1637"/>
      <c r="LLP26" s="1637"/>
      <c r="LLQ26" s="1637"/>
      <c r="LLR26" s="1637"/>
      <c r="LLS26" s="1637"/>
      <c r="LLT26" s="1637"/>
      <c r="LLU26" s="1637"/>
      <c r="LLV26" s="1637"/>
      <c r="LLW26" s="1637"/>
      <c r="LLX26" s="1637"/>
      <c r="LLY26" s="1637"/>
      <c r="LLZ26" s="1637"/>
      <c r="LMA26" s="1637"/>
      <c r="LMB26" s="1637"/>
      <c r="LMC26" s="1637"/>
      <c r="LMD26" s="1637"/>
      <c r="LME26" s="1637"/>
      <c r="LMF26" s="1637"/>
      <c r="LMG26" s="1637"/>
      <c r="LMH26" s="1637"/>
      <c r="LMI26" s="1637"/>
      <c r="LMJ26" s="1637"/>
      <c r="LMK26" s="1637"/>
      <c r="LML26" s="1637"/>
      <c r="LMM26" s="1637"/>
      <c r="LMN26" s="1637"/>
      <c r="LMO26" s="1637"/>
      <c r="LMP26" s="1637"/>
      <c r="LMQ26" s="1637"/>
      <c r="LMR26" s="1637"/>
      <c r="LMS26" s="1637"/>
      <c r="LMT26" s="1637"/>
      <c r="LMU26" s="1637"/>
      <c r="LMV26" s="1637"/>
      <c r="LMW26" s="1637"/>
      <c r="LMX26" s="1637"/>
      <c r="LMY26" s="1637"/>
      <c r="LMZ26" s="1637"/>
      <c r="LNA26" s="1637"/>
      <c r="LNB26" s="1637"/>
      <c r="LNC26" s="1637"/>
      <c r="LND26" s="1637"/>
      <c r="LNE26" s="1637"/>
      <c r="LNF26" s="1637"/>
      <c r="LNG26" s="1637"/>
      <c r="LNH26" s="1637"/>
      <c r="LNI26" s="1637"/>
      <c r="LNJ26" s="1637"/>
      <c r="LNK26" s="1637"/>
      <c r="LNL26" s="1637"/>
      <c r="LNM26" s="1637"/>
      <c r="LNN26" s="1637"/>
      <c r="LNO26" s="1637"/>
      <c r="LNP26" s="1637"/>
      <c r="LNQ26" s="1637"/>
      <c r="LNR26" s="1637"/>
      <c r="LNS26" s="1637"/>
      <c r="LNT26" s="1637"/>
      <c r="LNU26" s="1637"/>
      <c r="LNV26" s="1637"/>
      <c r="LNW26" s="1637"/>
      <c r="LNX26" s="1637"/>
      <c r="LNY26" s="1637"/>
      <c r="LNZ26" s="1637"/>
      <c r="LOA26" s="1637"/>
      <c r="LOB26" s="1637"/>
      <c r="LOC26" s="1637"/>
      <c r="LOD26" s="1637"/>
      <c r="LOE26" s="1637"/>
      <c r="LOF26" s="1637"/>
      <c r="LOG26" s="1637"/>
      <c r="LOH26" s="1637"/>
      <c r="LOI26" s="1637"/>
      <c r="LOJ26" s="1637"/>
      <c r="LOK26" s="1637"/>
      <c r="LOL26" s="1637"/>
      <c r="LOM26" s="1637"/>
      <c r="LON26" s="1637"/>
      <c r="LOO26" s="1637"/>
      <c r="LOP26" s="1637"/>
      <c r="LOQ26" s="1637"/>
      <c r="LOR26" s="1637"/>
      <c r="LOS26" s="1637"/>
      <c r="LOT26" s="1637"/>
      <c r="LOU26" s="1637"/>
      <c r="LOV26" s="1637"/>
      <c r="LOW26" s="1637"/>
      <c r="LOX26" s="1637"/>
      <c r="LOY26" s="1637"/>
      <c r="LOZ26" s="1637"/>
      <c r="LPA26" s="1637"/>
      <c r="LPB26" s="1637"/>
      <c r="LPC26" s="1637"/>
      <c r="LPD26" s="1637"/>
      <c r="LPE26" s="1637"/>
      <c r="LPF26" s="1637"/>
      <c r="LPG26" s="1637"/>
      <c r="LPH26" s="1637"/>
      <c r="LPI26" s="1637"/>
      <c r="LPJ26" s="1637"/>
      <c r="LPK26" s="1637"/>
      <c r="LPL26" s="1637"/>
      <c r="LPM26" s="1637"/>
      <c r="LPN26" s="1637"/>
      <c r="LPO26" s="1637"/>
      <c r="LPP26" s="1637"/>
      <c r="LPQ26" s="1637"/>
      <c r="LPR26" s="1637"/>
      <c r="LPS26" s="1637"/>
      <c r="LPT26" s="1637"/>
      <c r="LPU26" s="1637"/>
      <c r="LPV26" s="1637"/>
      <c r="LPW26" s="1637"/>
      <c r="LPX26" s="1637"/>
      <c r="LPY26" s="1637"/>
      <c r="LPZ26" s="1637"/>
      <c r="LQA26" s="1637"/>
      <c r="LQB26" s="1637"/>
      <c r="LQC26" s="1637"/>
      <c r="LQD26" s="1637"/>
      <c r="LQE26" s="1637"/>
      <c r="LQF26" s="1637"/>
      <c r="LQG26" s="1637"/>
      <c r="LQH26" s="1637"/>
      <c r="LQI26" s="1637"/>
      <c r="LQJ26" s="1637"/>
      <c r="LQK26" s="1637"/>
      <c r="LQL26" s="1637"/>
      <c r="LQM26" s="1637"/>
      <c r="LQN26" s="1637"/>
      <c r="LQO26" s="1637"/>
      <c r="LQP26" s="1637"/>
      <c r="LQQ26" s="1637"/>
      <c r="LQR26" s="1637"/>
      <c r="LQS26" s="1637"/>
      <c r="LQT26" s="1637"/>
      <c r="LQU26" s="1637"/>
      <c r="LQV26" s="1637"/>
      <c r="LQW26" s="1637"/>
      <c r="LQX26" s="1637"/>
      <c r="LQY26" s="1637"/>
      <c r="LQZ26" s="1637"/>
      <c r="LRA26" s="1637"/>
      <c r="LRB26" s="1637"/>
      <c r="LRC26" s="1637"/>
      <c r="LRD26" s="1637"/>
      <c r="LRE26" s="1637"/>
      <c r="LRF26" s="1637"/>
      <c r="LRG26" s="1637"/>
      <c r="LRH26" s="1637"/>
      <c r="LRI26" s="1637"/>
      <c r="LRJ26" s="1637"/>
      <c r="LRK26" s="1637"/>
      <c r="LRL26" s="1637"/>
      <c r="LRM26" s="1637"/>
      <c r="LRN26" s="1637"/>
      <c r="LRO26" s="1637"/>
      <c r="LRP26" s="1637"/>
      <c r="LRQ26" s="1637"/>
      <c r="LRR26" s="1637"/>
      <c r="LRS26" s="1637"/>
      <c r="LRT26" s="1637"/>
      <c r="LRU26" s="1637"/>
      <c r="LRV26" s="1637"/>
      <c r="LRW26" s="1637"/>
      <c r="LRX26" s="1637"/>
      <c r="LRY26" s="1637"/>
      <c r="LRZ26" s="1637"/>
      <c r="LSA26" s="1637"/>
      <c r="LSB26" s="1637"/>
      <c r="LSC26" s="1637"/>
      <c r="LSD26" s="1637"/>
      <c r="LSE26" s="1637"/>
      <c r="LSF26" s="1637"/>
      <c r="LSG26" s="1637"/>
      <c r="LSH26" s="1637"/>
      <c r="LSI26" s="1637"/>
      <c r="LSJ26" s="1637"/>
      <c r="LSK26" s="1637"/>
      <c r="LSL26" s="1637"/>
      <c r="LSM26" s="1637"/>
      <c r="LSN26" s="1637"/>
      <c r="LSO26" s="1637"/>
      <c r="LSP26" s="1637"/>
      <c r="LSQ26" s="1637"/>
      <c r="LSR26" s="1637"/>
      <c r="LSS26" s="1637"/>
      <c r="LST26" s="1637"/>
      <c r="LSU26" s="1637"/>
      <c r="LSV26" s="1637"/>
      <c r="LSW26" s="1637"/>
      <c r="LSX26" s="1637"/>
      <c r="LSY26" s="1637"/>
      <c r="LSZ26" s="1637"/>
      <c r="LTA26" s="1637"/>
      <c r="LTB26" s="1637"/>
      <c r="LTC26" s="1637"/>
      <c r="LTD26" s="1637"/>
      <c r="LTE26" s="1637"/>
      <c r="LTF26" s="1637"/>
      <c r="LTG26" s="1637"/>
      <c r="LTH26" s="1637"/>
      <c r="LTI26" s="1637"/>
      <c r="LTJ26" s="1637"/>
      <c r="LTK26" s="1637"/>
      <c r="LTL26" s="1637"/>
      <c r="LTM26" s="1637"/>
      <c r="LTN26" s="1637"/>
      <c r="LTO26" s="1637"/>
      <c r="LTP26" s="1637"/>
      <c r="LTQ26" s="1637"/>
      <c r="LTR26" s="1637"/>
      <c r="LTS26" s="1637"/>
      <c r="LTT26" s="1637"/>
      <c r="LTU26" s="1637"/>
      <c r="LTV26" s="1637"/>
      <c r="LTW26" s="1637"/>
      <c r="LTX26" s="1637"/>
      <c r="LTY26" s="1637"/>
      <c r="LTZ26" s="1637"/>
      <c r="LUA26" s="1637"/>
      <c r="LUB26" s="1637"/>
      <c r="LUC26" s="1637"/>
      <c r="LUD26" s="1637"/>
      <c r="LUE26" s="1637"/>
      <c r="LUF26" s="1637"/>
      <c r="LUG26" s="1637"/>
      <c r="LUH26" s="1637"/>
      <c r="LUI26" s="1637"/>
      <c r="LUJ26" s="1637"/>
      <c r="LUK26" s="1637"/>
      <c r="LUL26" s="1637"/>
      <c r="LUM26" s="1637"/>
      <c r="LUN26" s="1637"/>
      <c r="LUO26" s="1637"/>
      <c r="LUP26" s="1637"/>
      <c r="LUQ26" s="1637"/>
      <c r="LUR26" s="1637"/>
      <c r="LUS26" s="1637"/>
      <c r="LUT26" s="1637"/>
      <c r="LUU26" s="1637"/>
      <c r="LUV26" s="1637"/>
      <c r="LUW26" s="1637"/>
      <c r="LUX26" s="1637"/>
      <c r="LUY26" s="1637"/>
      <c r="LUZ26" s="1637"/>
      <c r="LVA26" s="1637"/>
      <c r="LVB26" s="1637"/>
      <c r="LVC26" s="1637"/>
      <c r="LVD26" s="1637"/>
      <c r="LVE26" s="1637"/>
      <c r="LVF26" s="1637"/>
      <c r="LVG26" s="1637"/>
      <c r="LVH26" s="1637"/>
      <c r="LVI26" s="1637"/>
      <c r="LVJ26" s="1637"/>
      <c r="LVK26" s="1637"/>
      <c r="LVL26" s="1637"/>
      <c r="LVM26" s="1637"/>
      <c r="LVN26" s="1637"/>
      <c r="LVO26" s="1637"/>
      <c r="LVP26" s="1637"/>
      <c r="LVQ26" s="1637"/>
      <c r="LVR26" s="1637"/>
      <c r="LVS26" s="1637"/>
      <c r="LVT26" s="1637"/>
      <c r="LVU26" s="1637"/>
      <c r="LVV26" s="1637"/>
      <c r="LVW26" s="1637"/>
      <c r="LVX26" s="1637"/>
      <c r="LVY26" s="1637"/>
      <c r="LVZ26" s="1637"/>
      <c r="LWA26" s="1637"/>
      <c r="LWB26" s="1637"/>
      <c r="LWC26" s="1637"/>
      <c r="LWD26" s="1637"/>
      <c r="LWE26" s="1637"/>
      <c r="LWF26" s="1637"/>
      <c r="LWG26" s="1637"/>
      <c r="LWH26" s="1637"/>
      <c r="LWI26" s="1637"/>
      <c r="LWJ26" s="1637"/>
      <c r="LWK26" s="1637"/>
      <c r="LWL26" s="1637"/>
      <c r="LWM26" s="1637"/>
      <c r="LWN26" s="1637"/>
      <c r="LWO26" s="1637"/>
      <c r="LWP26" s="1637"/>
      <c r="LWQ26" s="1637"/>
      <c r="LWR26" s="1637"/>
      <c r="LWS26" s="1637"/>
      <c r="LWT26" s="1637"/>
      <c r="LWU26" s="1637"/>
      <c r="LWV26" s="1637"/>
      <c r="LWW26" s="1637"/>
      <c r="LWX26" s="1637"/>
      <c r="LWY26" s="1637"/>
      <c r="LWZ26" s="1637"/>
      <c r="LXA26" s="1637"/>
      <c r="LXB26" s="1637"/>
      <c r="LXC26" s="1637"/>
      <c r="LXD26" s="1637"/>
      <c r="LXE26" s="1637"/>
      <c r="LXF26" s="1637"/>
      <c r="LXG26" s="1637"/>
      <c r="LXH26" s="1637"/>
      <c r="LXI26" s="1637"/>
      <c r="LXJ26" s="1637"/>
      <c r="LXK26" s="1637"/>
      <c r="LXL26" s="1637"/>
      <c r="LXM26" s="1637"/>
      <c r="LXN26" s="1637"/>
      <c r="LXO26" s="1637"/>
      <c r="LXP26" s="1637"/>
      <c r="LXQ26" s="1637"/>
      <c r="LXR26" s="1637"/>
      <c r="LXS26" s="1637"/>
      <c r="LXT26" s="1637"/>
      <c r="LXU26" s="1637"/>
      <c r="LXV26" s="1637"/>
      <c r="LXW26" s="1637"/>
      <c r="LXX26" s="1637"/>
      <c r="LXY26" s="1637"/>
      <c r="LXZ26" s="1637"/>
      <c r="LYA26" s="1637"/>
      <c r="LYB26" s="1637"/>
      <c r="LYC26" s="1637"/>
      <c r="LYD26" s="1637"/>
      <c r="LYE26" s="1637"/>
      <c r="LYF26" s="1637"/>
      <c r="LYG26" s="1637"/>
      <c r="LYH26" s="1637"/>
      <c r="LYI26" s="1637"/>
      <c r="LYJ26" s="1637"/>
      <c r="LYK26" s="1637"/>
      <c r="LYL26" s="1637"/>
      <c r="LYM26" s="1637"/>
      <c r="LYN26" s="1637"/>
      <c r="LYO26" s="1637"/>
      <c r="LYP26" s="1637"/>
      <c r="LYQ26" s="1637"/>
      <c r="LYR26" s="1637"/>
      <c r="LYS26" s="1637"/>
      <c r="LYT26" s="1637"/>
      <c r="LYU26" s="1637"/>
      <c r="LYV26" s="1637"/>
      <c r="LYW26" s="1637"/>
      <c r="LYX26" s="1637"/>
      <c r="LYY26" s="1637"/>
      <c r="LYZ26" s="1637"/>
      <c r="LZA26" s="1637"/>
      <c r="LZB26" s="1637"/>
      <c r="LZC26" s="1637"/>
      <c r="LZD26" s="1637"/>
      <c r="LZE26" s="1637"/>
      <c r="LZF26" s="1637"/>
      <c r="LZG26" s="1637"/>
      <c r="LZH26" s="1637"/>
      <c r="LZI26" s="1637"/>
      <c r="LZJ26" s="1637"/>
      <c r="LZK26" s="1637"/>
      <c r="LZL26" s="1637"/>
      <c r="LZM26" s="1637"/>
      <c r="LZN26" s="1637"/>
      <c r="LZO26" s="1637"/>
      <c r="LZP26" s="1637"/>
      <c r="LZQ26" s="1637"/>
      <c r="LZR26" s="1637"/>
      <c r="LZS26" s="1637"/>
      <c r="LZT26" s="1637"/>
      <c r="LZU26" s="1637"/>
      <c r="LZV26" s="1637"/>
      <c r="LZW26" s="1637"/>
      <c r="LZX26" s="1637"/>
      <c r="LZY26" s="1637"/>
      <c r="LZZ26" s="1637"/>
      <c r="MAA26" s="1637"/>
      <c r="MAB26" s="1637"/>
      <c r="MAC26" s="1637"/>
      <c r="MAD26" s="1637"/>
      <c r="MAE26" s="1637"/>
      <c r="MAF26" s="1637"/>
      <c r="MAG26" s="1637"/>
      <c r="MAH26" s="1637"/>
      <c r="MAI26" s="1637"/>
      <c r="MAJ26" s="1637"/>
      <c r="MAK26" s="1637"/>
      <c r="MAL26" s="1637"/>
      <c r="MAM26" s="1637"/>
      <c r="MAN26" s="1637"/>
      <c r="MAO26" s="1637"/>
      <c r="MAP26" s="1637"/>
      <c r="MAQ26" s="1637"/>
      <c r="MAR26" s="1637"/>
      <c r="MAS26" s="1637"/>
      <c r="MAT26" s="1637"/>
      <c r="MAU26" s="1637"/>
      <c r="MAV26" s="1637"/>
      <c r="MAW26" s="1637"/>
      <c r="MAX26" s="1637"/>
      <c r="MAY26" s="1637"/>
      <c r="MAZ26" s="1637"/>
      <c r="MBA26" s="1637"/>
      <c r="MBB26" s="1637"/>
      <c r="MBC26" s="1637"/>
      <c r="MBD26" s="1637"/>
      <c r="MBE26" s="1637"/>
      <c r="MBF26" s="1637"/>
      <c r="MBG26" s="1637"/>
      <c r="MBH26" s="1637"/>
      <c r="MBI26" s="1637"/>
      <c r="MBJ26" s="1637"/>
      <c r="MBK26" s="1637"/>
      <c r="MBL26" s="1637"/>
      <c r="MBM26" s="1637"/>
      <c r="MBN26" s="1637"/>
      <c r="MBO26" s="1637"/>
      <c r="MBP26" s="1637"/>
      <c r="MBQ26" s="1637"/>
      <c r="MBR26" s="1637"/>
      <c r="MBS26" s="1637"/>
      <c r="MBT26" s="1637"/>
      <c r="MBU26" s="1637"/>
      <c r="MBV26" s="1637"/>
      <c r="MBW26" s="1637"/>
      <c r="MBX26" s="1637"/>
      <c r="MBY26" s="1637"/>
      <c r="MBZ26" s="1637"/>
      <c r="MCA26" s="1637"/>
      <c r="MCB26" s="1637"/>
      <c r="MCC26" s="1637"/>
      <c r="MCD26" s="1637"/>
      <c r="MCE26" s="1637"/>
      <c r="MCF26" s="1637"/>
      <c r="MCG26" s="1637"/>
      <c r="MCH26" s="1637"/>
      <c r="MCI26" s="1637"/>
      <c r="MCJ26" s="1637"/>
      <c r="MCK26" s="1637"/>
      <c r="MCL26" s="1637"/>
      <c r="MCM26" s="1637"/>
      <c r="MCN26" s="1637"/>
      <c r="MCO26" s="1637"/>
      <c r="MCP26" s="1637"/>
      <c r="MCQ26" s="1637"/>
      <c r="MCR26" s="1637"/>
      <c r="MCS26" s="1637"/>
      <c r="MCT26" s="1637"/>
      <c r="MCU26" s="1637"/>
      <c r="MCV26" s="1637"/>
      <c r="MCW26" s="1637"/>
      <c r="MCX26" s="1637"/>
      <c r="MCY26" s="1637"/>
      <c r="MCZ26" s="1637"/>
      <c r="MDA26" s="1637"/>
      <c r="MDB26" s="1637"/>
      <c r="MDC26" s="1637"/>
      <c r="MDD26" s="1637"/>
      <c r="MDE26" s="1637"/>
      <c r="MDF26" s="1637"/>
      <c r="MDG26" s="1637"/>
      <c r="MDH26" s="1637"/>
      <c r="MDI26" s="1637"/>
      <c r="MDJ26" s="1637"/>
      <c r="MDK26" s="1637"/>
      <c r="MDL26" s="1637"/>
      <c r="MDM26" s="1637"/>
      <c r="MDN26" s="1637"/>
      <c r="MDO26" s="1637"/>
      <c r="MDP26" s="1637"/>
      <c r="MDQ26" s="1637"/>
      <c r="MDR26" s="1637"/>
      <c r="MDS26" s="1637"/>
      <c r="MDT26" s="1637"/>
      <c r="MDU26" s="1637"/>
      <c r="MDV26" s="1637"/>
      <c r="MDW26" s="1637"/>
      <c r="MDX26" s="1637"/>
      <c r="MDY26" s="1637"/>
      <c r="MDZ26" s="1637"/>
      <c r="MEA26" s="1637"/>
      <c r="MEB26" s="1637"/>
      <c r="MEC26" s="1637"/>
      <c r="MED26" s="1637"/>
      <c r="MEE26" s="1637"/>
      <c r="MEF26" s="1637"/>
      <c r="MEG26" s="1637"/>
      <c r="MEH26" s="1637"/>
      <c r="MEI26" s="1637"/>
      <c r="MEJ26" s="1637"/>
      <c r="MEK26" s="1637"/>
      <c r="MEL26" s="1637"/>
      <c r="MEM26" s="1637"/>
      <c r="MEN26" s="1637"/>
      <c r="MEO26" s="1637"/>
      <c r="MEP26" s="1637"/>
      <c r="MEQ26" s="1637"/>
      <c r="MER26" s="1637"/>
      <c r="MES26" s="1637"/>
      <c r="MET26" s="1637"/>
      <c r="MEU26" s="1637"/>
      <c r="MEV26" s="1637"/>
      <c r="MEW26" s="1637"/>
      <c r="MEX26" s="1637"/>
      <c r="MEY26" s="1637"/>
      <c r="MEZ26" s="1637"/>
      <c r="MFA26" s="1637"/>
      <c r="MFB26" s="1637"/>
      <c r="MFC26" s="1637"/>
      <c r="MFD26" s="1637"/>
      <c r="MFE26" s="1637"/>
      <c r="MFF26" s="1637"/>
      <c r="MFG26" s="1637"/>
      <c r="MFH26" s="1637"/>
      <c r="MFI26" s="1637"/>
      <c r="MFJ26" s="1637"/>
      <c r="MFK26" s="1637"/>
      <c r="MFL26" s="1637"/>
      <c r="MFM26" s="1637"/>
      <c r="MFN26" s="1637"/>
      <c r="MFO26" s="1637"/>
      <c r="MFP26" s="1637"/>
      <c r="MFQ26" s="1637"/>
      <c r="MFR26" s="1637"/>
      <c r="MFS26" s="1637"/>
      <c r="MFT26" s="1637"/>
      <c r="MFU26" s="1637"/>
      <c r="MFV26" s="1637"/>
      <c r="MFW26" s="1637"/>
      <c r="MFX26" s="1637"/>
      <c r="MFY26" s="1637"/>
      <c r="MFZ26" s="1637"/>
      <c r="MGA26" s="1637"/>
      <c r="MGB26" s="1637"/>
      <c r="MGC26" s="1637"/>
      <c r="MGD26" s="1637"/>
      <c r="MGE26" s="1637"/>
      <c r="MGF26" s="1637"/>
      <c r="MGG26" s="1637"/>
      <c r="MGH26" s="1637"/>
      <c r="MGI26" s="1637"/>
      <c r="MGJ26" s="1637"/>
      <c r="MGK26" s="1637"/>
      <c r="MGL26" s="1637"/>
      <c r="MGM26" s="1637"/>
      <c r="MGN26" s="1637"/>
      <c r="MGO26" s="1637"/>
      <c r="MGP26" s="1637"/>
      <c r="MGQ26" s="1637"/>
      <c r="MGR26" s="1637"/>
      <c r="MGS26" s="1637"/>
      <c r="MGT26" s="1637"/>
      <c r="MGU26" s="1637"/>
      <c r="MGV26" s="1637"/>
      <c r="MGW26" s="1637"/>
      <c r="MGX26" s="1637"/>
      <c r="MGY26" s="1637"/>
      <c r="MGZ26" s="1637"/>
      <c r="MHA26" s="1637"/>
      <c r="MHB26" s="1637"/>
      <c r="MHC26" s="1637"/>
      <c r="MHD26" s="1637"/>
      <c r="MHE26" s="1637"/>
      <c r="MHF26" s="1637"/>
      <c r="MHG26" s="1637"/>
      <c r="MHH26" s="1637"/>
      <c r="MHI26" s="1637"/>
      <c r="MHJ26" s="1637"/>
      <c r="MHK26" s="1637"/>
      <c r="MHL26" s="1637"/>
      <c r="MHM26" s="1637"/>
      <c r="MHN26" s="1637"/>
      <c r="MHO26" s="1637"/>
      <c r="MHP26" s="1637"/>
      <c r="MHQ26" s="1637"/>
      <c r="MHR26" s="1637"/>
      <c r="MHS26" s="1637"/>
      <c r="MHT26" s="1637"/>
      <c r="MHU26" s="1637"/>
      <c r="MHV26" s="1637"/>
      <c r="MHW26" s="1637"/>
      <c r="MHX26" s="1637"/>
      <c r="MHY26" s="1637"/>
      <c r="MHZ26" s="1637"/>
      <c r="MIA26" s="1637"/>
      <c r="MIB26" s="1637"/>
      <c r="MIC26" s="1637"/>
      <c r="MID26" s="1637"/>
      <c r="MIE26" s="1637"/>
      <c r="MIF26" s="1637"/>
      <c r="MIG26" s="1637"/>
      <c r="MIH26" s="1637"/>
      <c r="MII26" s="1637"/>
      <c r="MIJ26" s="1637"/>
      <c r="MIK26" s="1637"/>
      <c r="MIL26" s="1637"/>
      <c r="MIM26" s="1637"/>
      <c r="MIN26" s="1637"/>
      <c r="MIO26" s="1637"/>
      <c r="MIP26" s="1637"/>
      <c r="MIQ26" s="1637"/>
      <c r="MIR26" s="1637"/>
      <c r="MIS26" s="1637"/>
      <c r="MIT26" s="1637"/>
      <c r="MIU26" s="1637"/>
      <c r="MIV26" s="1637"/>
      <c r="MIW26" s="1637"/>
      <c r="MIX26" s="1637"/>
      <c r="MIY26" s="1637"/>
      <c r="MIZ26" s="1637"/>
      <c r="MJA26" s="1637"/>
      <c r="MJB26" s="1637"/>
      <c r="MJC26" s="1637"/>
      <c r="MJD26" s="1637"/>
      <c r="MJE26" s="1637"/>
      <c r="MJF26" s="1637"/>
      <c r="MJG26" s="1637"/>
      <c r="MJH26" s="1637"/>
      <c r="MJI26" s="1637"/>
      <c r="MJJ26" s="1637"/>
      <c r="MJK26" s="1637"/>
      <c r="MJL26" s="1637"/>
      <c r="MJM26" s="1637"/>
      <c r="MJN26" s="1637"/>
      <c r="MJO26" s="1637"/>
      <c r="MJP26" s="1637"/>
      <c r="MJQ26" s="1637"/>
      <c r="MJR26" s="1637"/>
      <c r="MJS26" s="1637"/>
      <c r="MJT26" s="1637"/>
      <c r="MJU26" s="1637"/>
      <c r="MJV26" s="1637"/>
      <c r="MJW26" s="1637"/>
      <c r="MJX26" s="1637"/>
      <c r="MJY26" s="1637"/>
      <c r="MJZ26" s="1637"/>
      <c r="MKA26" s="1637"/>
      <c r="MKB26" s="1637"/>
      <c r="MKC26" s="1637"/>
      <c r="MKD26" s="1637"/>
      <c r="MKE26" s="1637"/>
      <c r="MKF26" s="1637"/>
      <c r="MKG26" s="1637"/>
      <c r="MKH26" s="1637"/>
      <c r="MKI26" s="1637"/>
      <c r="MKJ26" s="1637"/>
      <c r="MKK26" s="1637"/>
      <c r="MKL26" s="1637"/>
      <c r="MKM26" s="1637"/>
      <c r="MKN26" s="1637"/>
      <c r="MKO26" s="1637"/>
      <c r="MKP26" s="1637"/>
      <c r="MKQ26" s="1637"/>
      <c r="MKR26" s="1637"/>
      <c r="MKS26" s="1637"/>
      <c r="MKT26" s="1637"/>
      <c r="MKU26" s="1637"/>
      <c r="MKV26" s="1637"/>
      <c r="MKW26" s="1637"/>
      <c r="MKX26" s="1637"/>
      <c r="MKY26" s="1637"/>
      <c r="MKZ26" s="1637"/>
      <c r="MLA26" s="1637"/>
      <c r="MLB26" s="1637"/>
      <c r="MLC26" s="1637"/>
      <c r="MLD26" s="1637"/>
      <c r="MLE26" s="1637"/>
      <c r="MLF26" s="1637"/>
      <c r="MLG26" s="1637"/>
      <c r="MLH26" s="1637"/>
      <c r="MLI26" s="1637"/>
      <c r="MLJ26" s="1637"/>
      <c r="MLK26" s="1637"/>
      <c r="MLL26" s="1637"/>
      <c r="MLM26" s="1637"/>
      <c r="MLN26" s="1637"/>
      <c r="MLO26" s="1637"/>
      <c r="MLP26" s="1637"/>
      <c r="MLQ26" s="1637"/>
      <c r="MLR26" s="1637"/>
      <c r="MLS26" s="1637"/>
      <c r="MLT26" s="1637"/>
      <c r="MLU26" s="1637"/>
      <c r="MLV26" s="1637"/>
      <c r="MLW26" s="1637"/>
      <c r="MLX26" s="1637"/>
      <c r="MLY26" s="1637"/>
      <c r="MLZ26" s="1637"/>
      <c r="MMA26" s="1637"/>
      <c r="MMB26" s="1637"/>
      <c r="MMC26" s="1637"/>
      <c r="MMD26" s="1637"/>
      <c r="MME26" s="1637"/>
      <c r="MMF26" s="1637"/>
      <c r="MMG26" s="1637"/>
      <c r="MMH26" s="1637"/>
      <c r="MMI26" s="1637"/>
      <c r="MMJ26" s="1637"/>
      <c r="MMK26" s="1637"/>
      <c r="MML26" s="1637"/>
      <c r="MMM26" s="1637"/>
      <c r="MMN26" s="1637"/>
      <c r="MMO26" s="1637"/>
      <c r="MMP26" s="1637"/>
      <c r="MMQ26" s="1637"/>
      <c r="MMR26" s="1637"/>
      <c r="MMS26" s="1637"/>
      <c r="MMT26" s="1637"/>
      <c r="MMU26" s="1637"/>
      <c r="MMV26" s="1637"/>
      <c r="MMW26" s="1637"/>
      <c r="MMX26" s="1637"/>
      <c r="MMY26" s="1637"/>
      <c r="MMZ26" s="1637"/>
      <c r="MNA26" s="1637"/>
      <c r="MNB26" s="1637"/>
      <c r="MNC26" s="1637"/>
      <c r="MND26" s="1637"/>
      <c r="MNE26" s="1637"/>
      <c r="MNF26" s="1637"/>
      <c r="MNG26" s="1637"/>
      <c r="MNH26" s="1637"/>
      <c r="MNI26" s="1637"/>
      <c r="MNJ26" s="1637"/>
      <c r="MNK26" s="1637"/>
      <c r="MNL26" s="1637"/>
      <c r="MNM26" s="1637"/>
      <c r="MNN26" s="1637"/>
      <c r="MNO26" s="1637"/>
      <c r="MNP26" s="1637"/>
      <c r="MNQ26" s="1637"/>
      <c r="MNR26" s="1637"/>
      <c r="MNS26" s="1637"/>
      <c r="MNT26" s="1637"/>
      <c r="MNU26" s="1637"/>
      <c r="MNV26" s="1637"/>
      <c r="MNW26" s="1637"/>
      <c r="MNX26" s="1637"/>
      <c r="MNY26" s="1637"/>
      <c r="MNZ26" s="1637"/>
      <c r="MOA26" s="1637"/>
      <c r="MOB26" s="1637"/>
      <c r="MOC26" s="1637"/>
      <c r="MOD26" s="1637"/>
      <c r="MOE26" s="1637"/>
      <c r="MOF26" s="1637"/>
      <c r="MOG26" s="1637"/>
      <c r="MOH26" s="1637"/>
      <c r="MOI26" s="1637"/>
      <c r="MOJ26" s="1637"/>
      <c r="MOK26" s="1637"/>
      <c r="MOL26" s="1637"/>
      <c r="MOM26" s="1637"/>
      <c r="MON26" s="1637"/>
      <c r="MOO26" s="1637"/>
      <c r="MOP26" s="1637"/>
      <c r="MOQ26" s="1637"/>
      <c r="MOR26" s="1637"/>
      <c r="MOS26" s="1637"/>
      <c r="MOT26" s="1637"/>
      <c r="MOU26" s="1637"/>
      <c r="MOV26" s="1637"/>
      <c r="MOW26" s="1637"/>
      <c r="MOX26" s="1637"/>
      <c r="MOY26" s="1637"/>
      <c r="MOZ26" s="1637"/>
      <c r="MPA26" s="1637"/>
      <c r="MPB26" s="1637"/>
      <c r="MPC26" s="1637"/>
      <c r="MPD26" s="1637"/>
      <c r="MPE26" s="1637"/>
      <c r="MPF26" s="1637"/>
      <c r="MPG26" s="1637"/>
      <c r="MPH26" s="1637"/>
      <c r="MPI26" s="1637"/>
      <c r="MPJ26" s="1637"/>
      <c r="MPK26" s="1637"/>
      <c r="MPL26" s="1637"/>
      <c r="MPM26" s="1637"/>
      <c r="MPN26" s="1637"/>
      <c r="MPO26" s="1637"/>
      <c r="MPP26" s="1637"/>
      <c r="MPQ26" s="1637"/>
      <c r="MPR26" s="1637"/>
      <c r="MPS26" s="1637"/>
      <c r="MPT26" s="1637"/>
      <c r="MPU26" s="1637"/>
      <c r="MPV26" s="1637"/>
      <c r="MPW26" s="1637"/>
      <c r="MPX26" s="1637"/>
      <c r="MPY26" s="1637"/>
      <c r="MPZ26" s="1637"/>
      <c r="MQA26" s="1637"/>
      <c r="MQB26" s="1637"/>
      <c r="MQC26" s="1637"/>
      <c r="MQD26" s="1637"/>
      <c r="MQE26" s="1637"/>
      <c r="MQF26" s="1637"/>
      <c r="MQG26" s="1637"/>
      <c r="MQH26" s="1637"/>
      <c r="MQI26" s="1637"/>
      <c r="MQJ26" s="1637"/>
      <c r="MQK26" s="1637"/>
      <c r="MQL26" s="1637"/>
      <c r="MQM26" s="1637"/>
      <c r="MQN26" s="1637"/>
      <c r="MQO26" s="1637"/>
      <c r="MQP26" s="1637"/>
      <c r="MQQ26" s="1637"/>
      <c r="MQR26" s="1637"/>
      <c r="MQS26" s="1637"/>
      <c r="MQT26" s="1637"/>
      <c r="MQU26" s="1637"/>
      <c r="MQV26" s="1637"/>
      <c r="MQW26" s="1637"/>
      <c r="MQX26" s="1637"/>
      <c r="MQY26" s="1637"/>
      <c r="MQZ26" s="1637"/>
      <c r="MRA26" s="1637"/>
      <c r="MRB26" s="1637"/>
      <c r="MRC26" s="1637"/>
      <c r="MRD26" s="1637"/>
      <c r="MRE26" s="1637"/>
      <c r="MRF26" s="1637"/>
      <c r="MRG26" s="1637"/>
      <c r="MRH26" s="1637"/>
      <c r="MRI26" s="1637"/>
      <c r="MRJ26" s="1637"/>
      <c r="MRK26" s="1637"/>
      <c r="MRL26" s="1637"/>
      <c r="MRM26" s="1637"/>
      <c r="MRN26" s="1637"/>
      <c r="MRO26" s="1637"/>
      <c r="MRP26" s="1637"/>
      <c r="MRQ26" s="1637"/>
      <c r="MRR26" s="1637"/>
      <c r="MRS26" s="1637"/>
      <c r="MRT26" s="1637"/>
      <c r="MRU26" s="1637"/>
      <c r="MRV26" s="1637"/>
      <c r="MRW26" s="1637"/>
      <c r="MRX26" s="1637"/>
      <c r="MRY26" s="1637"/>
      <c r="MRZ26" s="1637"/>
      <c r="MSA26" s="1637"/>
      <c r="MSB26" s="1637"/>
      <c r="MSC26" s="1637"/>
      <c r="MSD26" s="1637"/>
      <c r="MSE26" s="1637"/>
      <c r="MSF26" s="1637"/>
      <c r="MSG26" s="1637"/>
      <c r="MSH26" s="1637"/>
      <c r="MSI26" s="1637"/>
      <c r="MSJ26" s="1637"/>
      <c r="MSK26" s="1637"/>
      <c r="MSL26" s="1637"/>
      <c r="MSM26" s="1637"/>
      <c r="MSN26" s="1637"/>
      <c r="MSO26" s="1637"/>
      <c r="MSP26" s="1637"/>
      <c r="MSQ26" s="1637"/>
      <c r="MSR26" s="1637"/>
      <c r="MSS26" s="1637"/>
      <c r="MST26" s="1637"/>
      <c r="MSU26" s="1637"/>
      <c r="MSV26" s="1637"/>
      <c r="MSW26" s="1637"/>
      <c r="MSX26" s="1637"/>
      <c r="MSY26" s="1637"/>
      <c r="MSZ26" s="1637"/>
      <c r="MTA26" s="1637"/>
      <c r="MTB26" s="1637"/>
      <c r="MTC26" s="1637"/>
      <c r="MTD26" s="1637"/>
      <c r="MTE26" s="1637"/>
      <c r="MTF26" s="1637"/>
      <c r="MTG26" s="1637"/>
      <c r="MTH26" s="1637"/>
      <c r="MTI26" s="1637"/>
      <c r="MTJ26" s="1637"/>
      <c r="MTK26" s="1637"/>
      <c r="MTL26" s="1637"/>
      <c r="MTM26" s="1637"/>
      <c r="MTN26" s="1637"/>
      <c r="MTO26" s="1637"/>
      <c r="MTP26" s="1637"/>
      <c r="MTQ26" s="1637"/>
      <c r="MTR26" s="1637"/>
      <c r="MTS26" s="1637"/>
      <c r="MTT26" s="1637"/>
      <c r="MTU26" s="1637"/>
      <c r="MTV26" s="1637"/>
      <c r="MTW26" s="1637"/>
      <c r="MTX26" s="1637"/>
      <c r="MTY26" s="1637"/>
      <c r="MTZ26" s="1637"/>
      <c r="MUA26" s="1637"/>
      <c r="MUB26" s="1637"/>
      <c r="MUC26" s="1637"/>
      <c r="MUD26" s="1637"/>
      <c r="MUE26" s="1637"/>
      <c r="MUF26" s="1637"/>
      <c r="MUG26" s="1637"/>
      <c r="MUH26" s="1637"/>
      <c r="MUI26" s="1637"/>
      <c r="MUJ26" s="1637"/>
      <c r="MUK26" s="1637"/>
      <c r="MUL26" s="1637"/>
      <c r="MUM26" s="1637"/>
      <c r="MUN26" s="1637"/>
      <c r="MUO26" s="1637"/>
      <c r="MUP26" s="1637"/>
      <c r="MUQ26" s="1637"/>
      <c r="MUR26" s="1637"/>
      <c r="MUS26" s="1637"/>
      <c r="MUT26" s="1637"/>
      <c r="MUU26" s="1637"/>
      <c r="MUV26" s="1637"/>
      <c r="MUW26" s="1637"/>
      <c r="MUX26" s="1637"/>
      <c r="MUY26" s="1637"/>
      <c r="MUZ26" s="1637"/>
      <c r="MVA26" s="1637"/>
      <c r="MVB26" s="1637"/>
      <c r="MVC26" s="1637"/>
      <c r="MVD26" s="1637"/>
      <c r="MVE26" s="1637"/>
      <c r="MVF26" s="1637"/>
      <c r="MVG26" s="1637"/>
      <c r="MVH26" s="1637"/>
      <c r="MVI26" s="1637"/>
      <c r="MVJ26" s="1637"/>
      <c r="MVK26" s="1637"/>
      <c r="MVL26" s="1637"/>
      <c r="MVM26" s="1637"/>
      <c r="MVN26" s="1637"/>
      <c r="MVO26" s="1637"/>
      <c r="MVP26" s="1637"/>
      <c r="MVQ26" s="1637"/>
      <c r="MVR26" s="1637"/>
      <c r="MVS26" s="1637"/>
      <c r="MVT26" s="1637"/>
      <c r="MVU26" s="1637"/>
      <c r="MVV26" s="1637"/>
      <c r="MVW26" s="1637"/>
      <c r="MVX26" s="1637"/>
      <c r="MVY26" s="1637"/>
      <c r="MVZ26" s="1637"/>
      <c r="MWA26" s="1637"/>
      <c r="MWB26" s="1637"/>
      <c r="MWC26" s="1637"/>
      <c r="MWD26" s="1637"/>
      <c r="MWE26" s="1637"/>
      <c r="MWF26" s="1637"/>
      <c r="MWG26" s="1637"/>
      <c r="MWH26" s="1637"/>
      <c r="MWI26" s="1637"/>
      <c r="MWJ26" s="1637"/>
      <c r="MWK26" s="1637"/>
      <c r="MWL26" s="1637"/>
      <c r="MWM26" s="1637"/>
      <c r="MWN26" s="1637"/>
      <c r="MWO26" s="1637"/>
      <c r="MWP26" s="1637"/>
      <c r="MWQ26" s="1637"/>
      <c r="MWR26" s="1637"/>
      <c r="MWS26" s="1637"/>
      <c r="MWT26" s="1637"/>
      <c r="MWU26" s="1637"/>
      <c r="MWV26" s="1637"/>
      <c r="MWW26" s="1637"/>
      <c r="MWX26" s="1637"/>
      <c r="MWY26" s="1637"/>
      <c r="MWZ26" s="1637"/>
      <c r="MXA26" s="1637"/>
      <c r="MXB26" s="1637"/>
      <c r="MXC26" s="1637"/>
      <c r="MXD26" s="1637"/>
      <c r="MXE26" s="1637"/>
      <c r="MXF26" s="1637"/>
      <c r="MXG26" s="1637"/>
      <c r="MXH26" s="1637"/>
      <c r="MXI26" s="1637"/>
      <c r="MXJ26" s="1637"/>
      <c r="MXK26" s="1637"/>
      <c r="MXL26" s="1637"/>
      <c r="MXM26" s="1637"/>
      <c r="MXN26" s="1637"/>
      <c r="MXO26" s="1637"/>
      <c r="MXP26" s="1637"/>
      <c r="MXQ26" s="1637"/>
      <c r="MXR26" s="1637"/>
      <c r="MXS26" s="1637"/>
      <c r="MXT26" s="1637"/>
      <c r="MXU26" s="1637"/>
      <c r="MXV26" s="1637"/>
      <c r="MXW26" s="1637"/>
      <c r="MXX26" s="1637"/>
      <c r="MXY26" s="1637"/>
      <c r="MXZ26" s="1637"/>
      <c r="MYA26" s="1637"/>
      <c r="MYB26" s="1637"/>
      <c r="MYC26" s="1637"/>
      <c r="MYD26" s="1637"/>
      <c r="MYE26" s="1637"/>
      <c r="MYF26" s="1637"/>
      <c r="MYG26" s="1637"/>
      <c r="MYH26" s="1637"/>
      <c r="MYI26" s="1637"/>
      <c r="MYJ26" s="1637"/>
      <c r="MYK26" s="1637"/>
      <c r="MYL26" s="1637"/>
      <c r="MYM26" s="1637"/>
      <c r="MYN26" s="1637"/>
      <c r="MYO26" s="1637"/>
      <c r="MYP26" s="1637"/>
      <c r="MYQ26" s="1637"/>
      <c r="MYR26" s="1637"/>
      <c r="MYS26" s="1637"/>
      <c r="MYT26" s="1637"/>
      <c r="MYU26" s="1637"/>
      <c r="MYV26" s="1637"/>
      <c r="MYW26" s="1637"/>
      <c r="MYX26" s="1637"/>
      <c r="MYY26" s="1637"/>
      <c r="MYZ26" s="1637"/>
      <c r="MZA26" s="1637"/>
      <c r="MZB26" s="1637"/>
      <c r="MZC26" s="1637"/>
      <c r="MZD26" s="1637"/>
      <c r="MZE26" s="1637"/>
      <c r="MZF26" s="1637"/>
      <c r="MZG26" s="1637"/>
      <c r="MZH26" s="1637"/>
      <c r="MZI26" s="1637"/>
      <c r="MZJ26" s="1637"/>
      <c r="MZK26" s="1637"/>
      <c r="MZL26" s="1637"/>
      <c r="MZM26" s="1637"/>
      <c r="MZN26" s="1637"/>
      <c r="MZO26" s="1637"/>
      <c r="MZP26" s="1637"/>
      <c r="MZQ26" s="1637"/>
      <c r="MZR26" s="1637"/>
      <c r="MZS26" s="1637"/>
      <c r="MZT26" s="1637"/>
      <c r="MZU26" s="1637"/>
      <c r="MZV26" s="1637"/>
      <c r="MZW26" s="1637"/>
      <c r="MZX26" s="1637"/>
      <c r="MZY26" s="1637"/>
      <c r="MZZ26" s="1637"/>
      <c r="NAA26" s="1637"/>
      <c r="NAB26" s="1637"/>
      <c r="NAC26" s="1637"/>
      <c r="NAD26" s="1637"/>
      <c r="NAE26" s="1637"/>
      <c r="NAF26" s="1637"/>
      <c r="NAG26" s="1637"/>
      <c r="NAH26" s="1637"/>
      <c r="NAI26" s="1637"/>
      <c r="NAJ26" s="1637"/>
      <c r="NAK26" s="1637"/>
      <c r="NAL26" s="1637"/>
      <c r="NAM26" s="1637"/>
      <c r="NAN26" s="1637"/>
      <c r="NAO26" s="1637"/>
      <c r="NAP26" s="1637"/>
      <c r="NAQ26" s="1637"/>
      <c r="NAR26" s="1637"/>
      <c r="NAS26" s="1637"/>
      <c r="NAT26" s="1637"/>
      <c r="NAU26" s="1637"/>
      <c r="NAV26" s="1637"/>
      <c r="NAW26" s="1637"/>
      <c r="NAX26" s="1637"/>
      <c r="NAY26" s="1637"/>
      <c r="NAZ26" s="1637"/>
      <c r="NBA26" s="1637"/>
      <c r="NBB26" s="1637"/>
      <c r="NBC26" s="1637"/>
      <c r="NBD26" s="1637"/>
      <c r="NBE26" s="1637"/>
      <c r="NBF26" s="1637"/>
      <c r="NBG26" s="1637"/>
      <c r="NBH26" s="1637"/>
      <c r="NBI26" s="1637"/>
      <c r="NBJ26" s="1637"/>
      <c r="NBK26" s="1637"/>
      <c r="NBL26" s="1637"/>
      <c r="NBM26" s="1637"/>
      <c r="NBN26" s="1637"/>
      <c r="NBO26" s="1637"/>
      <c r="NBP26" s="1637"/>
      <c r="NBQ26" s="1637"/>
      <c r="NBR26" s="1637"/>
      <c r="NBS26" s="1637"/>
      <c r="NBT26" s="1637"/>
      <c r="NBU26" s="1637"/>
      <c r="NBV26" s="1637"/>
      <c r="NBW26" s="1637"/>
      <c r="NBX26" s="1637"/>
      <c r="NBY26" s="1637"/>
      <c r="NBZ26" s="1637"/>
      <c r="NCA26" s="1637"/>
      <c r="NCB26" s="1637"/>
      <c r="NCC26" s="1637"/>
      <c r="NCD26" s="1637"/>
      <c r="NCE26" s="1637"/>
      <c r="NCF26" s="1637"/>
      <c r="NCG26" s="1637"/>
      <c r="NCH26" s="1637"/>
      <c r="NCI26" s="1637"/>
      <c r="NCJ26" s="1637"/>
      <c r="NCK26" s="1637"/>
      <c r="NCL26" s="1637"/>
      <c r="NCM26" s="1637"/>
      <c r="NCN26" s="1637"/>
      <c r="NCO26" s="1637"/>
      <c r="NCP26" s="1637"/>
      <c r="NCQ26" s="1637"/>
      <c r="NCR26" s="1637"/>
      <c r="NCS26" s="1637"/>
      <c r="NCT26" s="1637"/>
      <c r="NCU26" s="1637"/>
      <c r="NCV26" s="1637"/>
      <c r="NCW26" s="1637"/>
      <c r="NCX26" s="1637"/>
      <c r="NCY26" s="1637"/>
      <c r="NCZ26" s="1637"/>
      <c r="NDA26" s="1637"/>
      <c r="NDB26" s="1637"/>
      <c r="NDC26" s="1637"/>
      <c r="NDD26" s="1637"/>
      <c r="NDE26" s="1637"/>
      <c r="NDF26" s="1637"/>
      <c r="NDG26" s="1637"/>
      <c r="NDH26" s="1637"/>
      <c r="NDI26" s="1637"/>
      <c r="NDJ26" s="1637"/>
      <c r="NDK26" s="1637"/>
      <c r="NDL26" s="1637"/>
      <c r="NDM26" s="1637"/>
      <c r="NDN26" s="1637"/>
      <c r="NDO26" s="1637"/>
      <c r="NDP26" s="1637"/>
      <c r="NDQ26" s="1637"/>
      <c r="NDR26" s="1637"/>
      <c r="NDS26" s="1637"/>
      <c r="NDT26" s="1637"/>
      <c r="NDU26" s="1637"/>
      <c r="NDV26" s="1637"/>
      <c r="NDW26" s="1637"/>
      <c r="NDX26" s="1637"/>
      <c r="NDY26" s="1637"/>
      <c r="NDZ26" s="1637"/>
      <c r="NEA26" s="1637"/>
      <c r="NEB26" s="1637"/>
      <c r="NEC26" s="1637"/>
      <c r="NED26" s="1637"/>
      <c r="NEE26" s="1637"/>
      <c r="NEF26" s="1637"/>
      <c r="NEG26" s="1637"/>
      <c r="NEH26" s="1637"/>
      <c r="NEI26" s="1637"/>
      <c r="NEJ26" s="1637"/>
      <c r="NEK26" s="1637"/>
      <c r="NEL26" s="1637"/>
      <c r="NEM26" s="1637"/>
      <c r="NEN26" s="1637"/>
      <c r="NEO26" s="1637"/>
      <c r="NEP26" s="1637"/>
      <c r="NEQ26" s="1637"/>
      <c r="NER26" s="1637"/>
      <c r="NES26" s="1637"/>
      <c r="NET26" s="1637"/>
      <c r="NEU26" s="1637"/>
      <c r="NEV26" s="1637"/>
      <c r="NEW26" s="1637"/>
      <c r="NEX26" s="1637"/>
      <c r="NEY26" s="1637"/>
      <c r="NEZ26" s="1637"/>
      <c r="NFA26" s="1637"/>
      <c r="NFB26" s="1637"/>
      <c r="NFC26" s="1637"/>
      <c r="NFD26" s="1637"/>
      <c r="NFE26" s="1637"/>
      <c r="NFF26" s="1637"/>
      <c r="NFG26" s="1637"/>
      <c r="NFH26" s="1637"/>
      <c r="NFI26" s="1637"/>
      <c r="NFJ26" s="1637"/>
      <c r="NFK26" s="1637"/>
      <c r="NFL26" s="1637"/>
      <c r="NFM26" s="1637"/>
      <c r="NFN26" s="1637"/>
      <c r="NFO26" s="1637"/>
      <c r="NFP26" s="1637"/>
      <c r="NFQ26" s="1637"/>
      <c r="NFR26" s="1637"/>
      <c r="NFS26" s="1637"/>
      <c r="NFT26" s="1637"/>
      <c r="NFU26" s="1637"/>
      <c r="NFV26" s="1637"/>
      <c r="NFW26" s="1637"/>
      <c r="NFX26" s="1637"/>
      <c r="NFY26" s="1637"/>
      <c r="NFZ26" s="1637"/>
      <c r="NGA26" s="1637"/>
      <c r="NGB26" s="1637"/>
      <c r="NGC26" s="1637"/>
      <c r="NGD26" s="1637"/>
      <c r="NGE26" s="1637"/>
      <c r="NGF26" s="1637"/>
      <c r="NGG26" s="1637"/>
      <c r="NGH26" s="1637"/>
      <c r="NGI26" s="1637"/>
      <c r="NGJ26" s="1637"/>
      <c r="NGK26" s="1637"/>
      <c r="NGL26" s="1637"/>
      <c r="NGM26" s="1637"/>
      <c r="NGN26" s="1637"/>
      <c r="NGO26" s="1637"/>
      <c r="NGP26" s="1637"/>
      <c r="NGQ26" s="1637"/>
      <c r="NGR26" s="1637"/>
      <c r="NGS26" s="1637"/>
      <c r="NGT26" s="1637"/>
      <c r="NGU26" s="1637"/>
      <c r="NGV26" s="1637"/>
      <c r="NGW26" s="1637"/>
      <c r="NGX26" s="1637"/>
      <c r="NGY26" s="1637"/>
      <c r="NGZ26" s="1637"/>
      <c r="NHA26" s="1637"/>
      <c r="NHB26" s="1637"/>
      <c r="NHC26" s="1637"/>
      <c r="NHD26" s="1637"/>
      <c r="NHE26" s="1637"/>
      <c r="NHF26" s="1637"/>
      <c r="NHG26" s="1637"/>
      <c r="NHH26" s="1637"/>
      <c r="NHI26" s="1637"/>
      <c r="NHJ26" s="1637"/>
      <c r="NHK26" s="1637"/>
      <c r="NHL26" s="1637"/>
      <c r="NHM26" s="1637"/>
      <c r="NHN26" s="1637"/>
      <c r="NHO26" s="1637"/>
      <c r="NHP26" s="1637"/>
      <c r="NHQ26" s="1637"/>
      <c r="NHR26" s="1637"/>
      <c r="NHS26" s="1637"/>
      <c r="NHT26" s="1637"/>
      <c r="NHU26" s="1637"/>
      <c r="NHV26" s="1637"/>
      <c r="NHW26" s="1637"/>
      <c r="NHX26" s="1637"/>
      <c r="NHY26" s="1637"/>
      <c r="NHZ26" s="1637"/>
      <c r="NIA26" s="1637"/>
      <c r="NIB26" s="1637"/>
      <c r="NIC26" s="1637"/>
      <c r="NID26" s="1637"/>
      <c r="NIE26" s="1637"/>
      <c r="NIF26" s="1637"/>
      <c r="NIG26" s="1637"/>
      <c r="NIH26" s="1637"/>
      <c r="NII26" s="1637"/>
      <c r="NIJ26" s="1637"/>
      <c r="NIK26" s="1637"/>
      <c r="NIL26" s="1637"/>
      <c r="NIM26" s="1637"/>
      <c r="NIN26" s="1637"/>
      <c r="NIO26" s="1637"/>
      <c r="NIP26" s="1637"/>
      <c r="NIQ26" s="1637"/>
      <c r="NIR26" s="1637"/>
      <c r="NIS26" s="1637"/>
      <c r="NIT26" s="1637"/>
      <c r="NIU26" s="1637"/>
      <c r="NIV26" s="1637"/>
      <c r="NIW26" s="1637"/>
      <c r="NIX26" s="1637"/>
      <c r="NIY26" s="1637"/>
      <c r="NIZ26" s="1637"/>
      <c r="NJA26" s="1637"/>
      <c r="NJB26" s="1637"/>
      <c r="NJC26" s="1637"/>
      <c r="NJD26" s="1637"/>
      <c r="NJE26" s="1637"/>
      <c r="NJF26" s="1637"/>
      <c r="NJG26" s="1637"/>
      <c r="NJH26" s="1637"/>
      <c r="NJI26" s="1637"/>
      <c r="NJJ26" s="1637"/>
      <c r="NJK26" s="1637"/>
      <c r="NJL26" s="1637"/>
      <c r="NJM26" s="1637"/>
      <c r="NJN26" s="1637"/>
      <c r="NJO26" s="1637"/>
      <c r="NJP26" s="1637"/>
      <c r="NJQ26" s="1637"/>
      <c r="NJR26" s="1637"/>
      <c r="NJS26" s="1637"/>
      <c r="NJT26" s="1637"/>
      <c r="NJU26" s="1637"/>
      <c r="NJV26" s="1637"/>
      <c r="NJW26" s="1637"/>
      <c r="NJX26" s="1637"/>
      <c r="NJY26" s="1637"/>
      <c r="NJZ26" s="1637"/>
      <c r="NKA26" s="1637"/>
      <c r="NKB26" s="1637"/>
      <c r="NKC26" s="1637"/>
      <c r="NKD26" s="1637"/>
      <c r="NKE26" s="1637"/>
      <c r="NKF26" s="1637"/>
      <c r="NKG26" s="1637"/>
      <c r="NKH26" s="1637"/>
      <c r="NKI26" s="1637"/>
      <c r="NKJ26" s="1637"/>
      <c r="NKK26" s="1637"/>
      <c r="NKL26" s="1637"/>
      <c r="NKM26" s="1637"/>
      <c r="NKN26" s="1637"/>
      <c r="NKO26" s="1637"/>
      <c r="NKP26" s="1637"/>
      <c r="NKQ26" s="1637"/>
      <c r="NKR26" s="1637"/>
      <c r="NKS26" s="1637"/>
      <c r="NKT26" s="1637"/>
      <c r="NKU26" s="1637"/>
      <c r="NKV26" s="1637"/>
      <c r="NKW26" s="1637"/>
      <c r="NKX26" s="1637"/>
      <c r="NKY26" s="1637"/>
      <c r="NKZ26" s="1637"/>
      <c r="NLA26" s="1637"/>
      <c r="NLB26" s="1637"/>
      <c r="NLC26" s="1637"/>
      <c r="NLD26" s="1637"/>
      <c r="NLE26" s="1637"/>
      <c r="NLF26" s="1637"/>
      <c r="NLG26" s="1637"/>
      <c r="NLH26" s="1637"/>
      <c r="NLI26" s="1637"/>
      <c r="NLJ26" s="1637"/>
      <c r="NLK26" s="1637"/>
      <c r="NLL26" s="1637"/>
      <c r="NLM26" s="1637"/>
      <c r="NLN26" s="1637"/>
      <c r="NLO26" s="1637"/>
      <c r="NLP26" s="1637"/>
      <c r="NLQ26" s="1637"/>
      <c r="NLR26" s="1637"/>
      <c r="NLS26" s="1637"/>
      <c r="NLT26" s="1637"/>
      <c r="NLU26" s="1637"/>
      <c r="NLV26" s="1637"/>
      <c r="NLW26" s="1637"/>
      <c r="NLX26" s="1637"/>
      <c r="NLY26" s="1637"/>
      <c r="NLZ26" s="1637"/>
      <c r="NMA26" s="1637"/>
      <c r="NMB26" s="1637"/>
      <c r="NMC26" s="1637"/>
      <c r="NMD26" s="1637"/>
      <c r="NME26" s="1637"/>
      <c r="NMF26" s="1637"/>
      <c r="NMG26" s="1637"/>
      <c r="NMH26" s="1637"/>
      <c r="NMI26" s="1637"/>
      <c r="NMJ26" s="1637"/>
      <c r="NMK26" s="1637"/>
      <c r="NML26" s="1637"/>
      <c r="NMM26" s="1637"/>
      <c r="NMN26" s="1637"/>
      <c r="NMO26" s="1637"/>
      <c r="NMP26" s="1637"/>
      <c r="NMQ26" s="1637"/>
      <c r="NMR26" s="1637"/>
      <c r="NMS26" s="1637"/>
      <c r="NMT26" s="1637"/>
      <c r="NMU26" s="1637"/>
      <c r="NMV26" s="1637"/>
      <c r="NMW26" s="1637"/>
      <c r="NMX26" s="1637"/>
      <c r="NMY26" s="1637"/>
      <c r="NMZ26" s="1637"/>
      <c r="NNA26" s="1637"/>
      <c r="NNB26" s="1637"/>
      <c r="NNC26" s="1637"/>
      <c r="NND26" s="1637"/>
      <c r="NNE26" s="1637"/>
      <c r="NNF26" s="1637"/>
      <c r="NNG26" s="1637"/>
      <c r="NNH26" s="1637"/>
      <c r="NNI26" s="1637"/>
      <c r="NNJ26" s="1637"/>
      <c r="NNK26" s="1637"/>
      <c r="NNL26" s="1637"/>
      <c r="NNM26" s="1637"/>
      <c r="NNN26" s="1637"/>
      <c r="NNO26" s="1637"/>
      <c r="NNP26" s="1637"/>
      <c r="NNQ26" s="1637"/>
      <c r="NNR26" s="1637"/>
      <c r="NNS26" s="1637"/>
      <c r="NNT26" s="1637"/>
      <c r="NNU26" s="1637"/>
      <c r="NNV26" s="1637"/>
      <c r="NNW26" s="1637"/>
      <c r="NNX26" s="1637"/>
      <c r="NNY26" s="1637"/>
      <c r="NNZ26" s="1637"/>
      <c r="NOA26" s="1637"/>
      <c r="NOB26" s="1637"/>
      <c r="NOC26" s="1637"/>
      <c r="NOD26" s="1637"/>
      <c r="NOE26" s="1637"/>
      <c r="NOF26" s="1637"/>
      <c r="NOG26" s="1637"/>
      <c r="NOH26" s="1637"/>
      <c r="NOI26" s="1637"/>
      <c r="NOJ26" s="1637"/>
      <c r="NOK26" s="1637"/>
      <c r="NOL26" s="1637"/>
      <c r="NOM26" s="1637"/>
      <c r="NON26" s="1637"/>
      <c r="NOO26" s="1637"/>
      <c r="NOP26" s="1637"/>
      <c r="NOQ26" s="1637"/>
      <c r="NOR26" s="1637"/>
      <c r="NOS26" s="1637"/>
      <c r="NOT26" s="1637"/>
      <c r="NOU26" s="1637"/>
      <c r="NOV26" s="1637"/>
      <c r="NOW26" s="1637"/>
      <c r="NOX26" s="1637"/>
      <c r="NOY26" s="1637"/>
      <c r="NOZ26" s="1637"/>
      <c r="NPA26" s="1637"/>
      <c r="NPB26" s="1637"/>
      <c r="NPC26" s="1637"/>
      <c r="NPD26" s="1637"/>
      <c r="NPE26" s="1637"/>
      <c r="NPF26" s="1637"/>
      <c r="NPG26" s="1637"/>
      <c r="NPH26" s="1637"/>
      <c r="NPI26" s="1637"/>
      <c r="NPJ26" s="1637"/>
      <c r="NPK26" s="1637"/>
      <c r="NPL26" s="1637"/>
      <c r="NPM26" s="1637"/>
      <c r="NPN26" s="1637"/>
      <c r="NPO26" s="1637"/>
      <c r="NPP26" s="1637"/>
      <c r="NPQ26" s="1637"/>
      <c r="NPR26" s="1637"/>
      <c r="NPS26" s="1637"/>
      <c r="NPT26" s="1637"/>
      <c r="NPU26" s="1637"/>
      <c r="NPV26" s="1637"/>
      <c r="NPW26" s="1637"/>
      <c r="NPX26" s="1637"/>
      <c r="NPY26" s="1637"/>
      <c r="NPZ26" s="1637"/>
      <c r="NQA26" s="1637"/>
      <c r="NQB26" s="1637"/>
      <c r="NQC26" s="1637"/>
      <c r="NQD26" s="1637"/>
      <c r="NQE26" s="1637"/>
      <c r="NQF26" s="1637"/>
      <c r="NQG26" s="1637"/>
      <c r="NQH26" s="1637"/>
      <c r="NQI26" s="1637"/>
      <c r="NQJ26" s="1637"/>
      <c r="NQK26" s="1637"/>
      <c r="NQL26" s="1637"/>
      <c r="NQM26" s="1637"/>
      <c r="NQN26" s="1637"/>
      <c r="NQO26" s="1637"/>
      <c r="NQP26" s="1637"/>
      <c r="NQQ26" s="1637"/>
      <c r="NQR26" s="1637"/>
      <c r="NQS26" s="1637"/>
      <c r="NQT26" s="1637"/>
      <c r="NQU26" s="1637"/>
      <c r="NQV26" s="1637"/>
      <c r="NQW26" s="1637"/>
      <c r="NQX26" s="1637"/>
      <c r="NQY26" s="1637"/>
      <c r="NQZ26" s="1637"/>
      <c r="NRA26" s="1637"/>
      <c r="NRB26" s="1637"/>
      <c r="NRC26" s="1637"/>
      <c r="NRD26" s="1637"/>
      <c r="NRE26" s="1637"/>
      <c r="NRF26" s="1637"/>
      <c r="NRG26" s="1637"/>
      <c r="NRH26" s="1637"/>
      <c r="NRI26" s="1637"/>
      <c r="NRJ26" s="1637"/>
      <c r="NRK26" s="1637"/>
      <c r="NRL26" s="1637"/>
      <c r="NRM26" s="1637"/>
      <c r="NRN26" s="1637"/>
      <c r="NRO26" s="1637"/>
      <c r="NRP26" s="1637"/>
      <c r="NRQ26" s="1637"/>
      <c r="NRR26" s="1637"/>
      <c r="NRS26" s="1637"/>
      <c r="NRT26" s="1637"/>
      <c r="NRU26" s="1637"/>
      <c r="NRV26" s="1637"/>
      <c r="NRW26" s="1637"/>
      <c r="NRX26" s="1637"/>
      <c r="NRY26" s="1637"/>
      <c r="NRZ26" s="1637"/>
      <c r="NSA26" s="1637"/>
      <c r="NSB26" s="1637"/>
      <c r="NSC26" s="1637"/>
      <c r="NSD26" s="1637"/>
      <c r="NSE26" s="1637"/>
      <c r="NSF26" s="1637"/>
      <c r="NSG26" s="1637"/>
      <c r="NSH26" s="1637"/>
      <c r="NSI26" s="1637"/>
      <c r="NSJ26" s="1637"/>
      <c r="NSK26" s="1637"/>
      <c r="NSL26" s="1637"/>
      <c r="NSM26" s="1637"/>
      <c r="NSN26" s="1637"/>
      <c r="NSO26" s="1637"/>
      <c r="NSP26" s="1637"/>
      <c r="NSQ26" s="1637"/>
      <c r="NSR26" s="1637"/>
      <c r="NSS26" s="1637"/>
      <c r="NST26" s="1637"/>
      <c r="NSU26" s="1637"/>
      <c r="NSV26" s="1637"/>
      <c r="NSW26" s="1637"/>
      <c r="NSX26" s="1637"/>
      <c r="NSY26" s="1637"/>
      <c r="NSZ26" s="1637"/>
      <c r="NTA26" s="1637"/>
      <c r="NTB26" s="1637"/>
      <c r="NTC26" s="1637"/>
      <c r="NTD26" s="1637"/>
      <c r="NTE26" s="1637"/>
      <c r="NTF26" s="1637"/>
      <c r="NTG26" s="1637"/>
      <c r="NTH26" s="1637"/>
      <c r="NTI26" s="1637"/>
      <c r="NTJ26" s="1637"/>
      <c r="NTK26" s="1637"/>
      <c r="NTL26" s="1637"/>
      <c r="NTM26" s="1637"/>
      <c r="NTN26" s="1637"/>
      <c r="NTO26" s="1637"/>
      <c r="NTP26" s="1637"/>
      <c r="NTQ26" s="1637"/>
      <c r="NTR26" s="1637"/>
      <c r="NTS26" s="1637"/>
      <c r="NTT26" s="1637"/>
      <c r="NTU26" s="1637"/>
      <c r="NTV26" s="1637"/>
      <c r="NTW26" s="1637"/>
      <c r="NTX26" s="1637"/>
      <c r="NTY26" s="1637"/>
      <c r="NTZ26" s="1637"/>
      <c r="NUA26" s="1637"/>
      <c r="NUB26" s="1637"/>
      <c r="NUC26" s="1637"/>
      <c r="NUD26" s="1637"/>
      <c r="NUE26" s="1637"/>
      <c r="NUF26" s="1637"/>
      <c r="NUG26" s="1637"/>
      <c r="NUH26" s="1637"/>
      <c r="NUI26" s="1637"/>
      <c r="NUJ26" s="1637"/>
      <c r="NUK26" s="1637"/>
      <c r="NUL26" s="1637"/>
      <c r="NUM26" s="1637"/>
      <c r="NUN26" s="1637"/>
      <c r="NUO26" s="1637"/>
      <c r="NUP26" s="1637"/>
      <c r="NUQ26" s="1637"/>
      <c r="NUR26" s="1637"/>
      <c r="NUS26" s="1637"/>
      <c r="NUT26" s="1637"/>
      <c r="NUU26" s="1637"/>
      <c r="NUV26" s="1637"/>
      <c r="NUW26" s="1637"/>
      <c r="NUX26" s="1637"/>
      <c r="NUY26" s="1637"/>
      <c r="NUZ26" s="1637"/>
      <c r="NVA26" s="1637"/>
      <c r="NVB26" s="1637"/>
      <c r="NVC26" s="1637"/>
      <c r="NVD26" s="1637"/>
      <c r="NVE26" s="1637"/>
      <c r="NVF26" s="1637"/>
      <c r="NVG26" s="1637"/>
      <c r="NVH26" s="1637"/>
      <c r="NVI26" s="1637"/>
      <c r="NVJ26" s="1637"/>
      <c r="NVK26" s="1637"/>
      <c r="NVL26" s="1637"/>
      <c r="NVM26" s="1637"/>
      <c r="NVN26" s="1637"/>
      <c r="NVO26" s="1637"/>
      <c r="NVP26" s="1637"/>
      <c r="NVQ26" s="1637"/>
      <c r="NVR26" s="1637"/>
      <c r="NVS26" s="1637"/>
      <c r="NVT26" s="1637"/>
      <c r="NVU26" s="1637"/>
      <c r="NVV26" s="1637"/>
      <c r="NVW26" s="1637"/>
      <c r="NVX26" s="1637"/>
      <c r="NVY26" s="1637"/>
      <c r="NVZ26" s="1637"/>
      <c r="NWA26" s="1637"/>
      <c r="NWB26" s="1637"/>
      <c r="NWC26" s="1637"/>
      <c r="NWD26" s="1637"/>
      <c r="NWE26" s="1637"/>
      <c r="NWF26" s="1637"/>
      <c r="NWG26" s="1637"/>
      <c r="NWH26" s="1637"/>
      <c r="NWI26" s="1637"/>
      <c r="NWJ26" s="1637"/>
      <c r="NWK26" s="1637"/>
      <c r="NWL26" s="1637"/>
      <c r="NWM26" s="1637"/>
      <c r="NWN26" s="1637"/>
      <c r="NWO26" s="1637"/>
      <c r="NWP26" s="1637"/>
      <c r="NWQ26" s="1637"/>
      <c r="NWR26" s="1637"/>
      <c r="NWS26" s="1637"/>
      <c r="NWT26" s="1637"/>
      <c r="NWU26" s="1637"/>
      <c r="NWV26" s="1637"/>
      <c r="NWW26" s="1637"/>
      <c r="NWX26" s="1637"/>
      <c r="NWY26" s="1637"/>
      <c r="NWZ26" s="1637"/>
      <c r="NXA26" s="1637"/>
      <c r="NXB26" s="1637"/>
      <c r="NXC26" s="1637"/>
      <c r="NXD26" s="1637"/>
      <c r="NXE26" s="1637"/>
      <c r="NXF26" s="1637"/>
      <c r="NXG26" s="1637"/>
      <c r="NXH26" s="1637"/>
      <c r="NXI26" s="1637"/>
      <c r="NXJ26" s="1637"/>
      <c r="NXK26" s="1637"/>
      <c r="NXL26" s="1637"/>
      <c r="NXM26" s="1637"/>
      <c r="NXN26" s="1637"/>
      <c r="NXO26" s="1637"/>
      <c r="NXP26" s="1637"/>
      <c r="NXQ26" s="1637"/>
      <c r="NXR26" s="1637"/>
      <c r="NXS26" s="1637"/>
      <c r="NXT26" s="1637"/>
      <c r="NXU26" s="1637"/>
      <c r="NXV26" s="1637"/>
      <c r="NXW26" s="1637"/>
      <c r="NXX26" s="1637"/>
      <c r="NXY26" s="1637"/>
      <c r="NXZ26" s="1637"/>
      <c r="NYA26" s="1637"/>
      <c r="NYB26" s="1637"/>
      <c r="NYC26" s="1637"/>
      <c r="NYD26" s="1637"/>
      <c r="NYE26" s="1637"/>
      <c r="NYF26" s="1637"/>
      <c r="NYG26" s="1637"/>
      <c r="NYH26" s="1637"/>
      <c r="NYI26" s="1637"/>
      <c r="NYJ26" s="1637"/>
      <c r="NYK26" s="1637"/>
      <c r="NYL26" s="1637"/>
      <c r="NYM26" s="1637"/>
      <c r="NYN26" s="1637"/>
      <c r="NYO26" s="1637"/>
      <c r="NYP26" s="1637"/>
      <c r="NYQ26" s="1637"/>
      <c r="NYR26" s="1637"/>
      <c r="NYS26" s="1637"/>
      <c r="NYT26" s="1637"/>
      <c r="NYU26" s="1637"/>
      <c r="NYV26" s="1637"/>
      <c r="NYW26" s="1637"/>
      <c r="NYX26" s="1637"/>
      <c r="NYY26" s="1637"/>
      <c r="NYZ26" s="1637"/>
      <c r="NZA26" s="1637"/>
      <c r="NZB26" s="1637"/>
      <c r="NZC26" s="1637"/>
      <c r="NZD26" s="1637"/>
      <c r="NZE26" s="1637"/>
      <c r="NZF26" s="1637"/>
      <c r="NZG26" s="1637"/>
      <c r="NZH26" s="1637"/>
      <c r="NZI26" s="1637"/>
      <c r="NZJ26" s="1637"/>
      <c r="NZK26" s="1637"/>
      <c r="NZL26" s="1637"/>
      <c r="NZM26" s="1637"/>
      <c r="NZN26" s="1637"/>
      <c r="NZO26" s="1637"/>
      <c r="NZP26" s="1637"/>
      <c r="NZQ26" s="1637"/>
      <c r="NZR26" s="1637"/>
      <c r="NZS26" s="1637"/>
      <c r="NZT26" s="1637"/>
      <c r="NZU26" s="1637"/>
      <c r="NZV26" s="1637"/>
      <c r="NZW26" s="1637"/>
      <c r="NZX26" s="1637"/>
      <c r="NZY26" s="1637"/>
      <c r="NZZ26" s="1637"/>
      <c r="OAA26" s="1637"/>
      <c r="OAB26" s="1637"/>
      <c r="OAC26" s="1637"/>
      <c r="OAD26" s="1637"/>
      <c r="OAE26" s="1637"/>
      <c r="OAF26" s="1637"/>
      <c r="OAG26" s="1637"/>
      <c r="OAH26" s="1637"/>
      <c r="OAI26" s="1637"/>
      <c r="OAJ26" s="1637"/>
      <c r="OAK26" s="1637"/>
      <c r="OAL26" s="1637"/>
      <c r="OAM26" s="1637"/>
      <c r="OAN26" s="1637"/>
      <c r="OAO26" s="1637"/>
      <c r="OAP26" s="1637"/>
      <c r="OAQ26" s="1637"/>
      <c r="OAR26" s="1637"/>
      <c r="OAS26" s="1637"/>
      <c r="OAT26" s="1637"/>
      <c r="OAU26" s="1637"/>
      <c r="OAV26" s="1637"/>
      <c r="OAW26" s="1637"/>
      <c r="OAX26" s="1637"/>
      <c r="OAY26" s="1637"/>
      <c r="OAZ26" s="1637"/>
      <c r="OBA26" s="1637"/>
      <c r="OBB26" s="1637"/>
      <c r="OBC26" s="1637"/>
      <c r="OBD26" s="1637"/>
      <c r="OBE26" s="1637"/>
      <c r="OBF26" s="1637"/>
      <c r="OBG26" s="1637"/>
      <c r="OBH26" s="1637"/>
      <c r="OBI26" s="1637"/>
      <c r="OBJ26" s="1637"/>
      <c r="OBK26" s="1637"/>
      <c r="OBL26" s="1637"/>
      <c r="OBM26" s="1637"/>
      <c r="OBN26" s="1637"/>
      <c r="OBO26" s="1637"/>
      <c r="OBP26" s="1637"/>
      <c r="OBQ26" s="1637"/>
      <c r="OBR26" s="1637"/>
      <c r="OBS26" s="1637"/>
      <c r="OBT26" s="1637"/>
      <c r="OBU26" s="1637"/>
      <c r="OBV26" s="1637"/>
      <c r="OBW26" s="1637"/>
      <c r="OBX26" s="1637"/>
      <c r="OBY26" s="1637"/>
      <c r="OBZ26" s="1637"/>
      <c r="OCA26" s="1637"/>
      <c r="OCB26" s="1637"/>
      <c r="OCC26" s="1637"/>
      <c r="OCD26" s="1637"/>
      <c r="OCE26" s="1637"/>
      <c r="OCF26" s="1637"/>
      <c r="OCG26" s="1637"/>
      <c r="OCH26" s="1637"/>
      <c r="OCI26" s="1637"/>
      <c r="OCJ26" s="1637"/>
      <c r="OCK26" s="1637"/>
      <c r="OCL26" s="1637"/>
      <c r="OCM26" s="1637"/>
      <c r="OCN26" s="1637"/>
      <c r="OCO26" s="1637"/>
      <c r="OCP26" s="1637"/>
      <c r="OCQ26" s="1637"/>
      <c r="OCR26" s="1637"/>
      <c r="OCS26" s="1637"/>
      <c r="OCT26" s="1637"/>
      <c r="OCU26" s="1637"/>
      <c r="OCV26" s="1637"/>
      <c r="OCW26" s="1637"/>
      <c r="OCX26" s="1637"/>
      <c r="OCY26" s="1637"/>
      <c r="OCZ26" s="1637"/>
      <c r="ODA26" s="1637"/>
      <c r="ODB26" s="1637"/>
      <c r="ODC26" s="1637"/>
      <c r="ODD26" s="1637"/>
      <c r="ODE26" s="1637"/>
      <c r="ODF26" s="1637"/>
      <c r="ODG26" s="1637"/>
      <c r="ODH26" s="1637"/>
      <c r="ODI26" s="1637"/>
      <c r="ODJ26" s="1637"/>
      <c r="ODK26" s="1637"/>
      <c r="ODL26" s="1637"/>
      <c r="ODM26" s="1637"/>
      <c r="ODN26" s="1637"/>
      <c r="ODO26" s="1637"/>
      <c r="ODP26" s="1637"/>
      <c r="ODQ26" s="1637"/>
      <c r="ODR26" s="1637"/>
      <c r="ODS26" s="1637"/>
      <c r="ODT26" s="1637"/>
      <c r="ODU26" s="1637"/>
      <c r="ODV26" s="1637"/>
      <c r="ODW26" s="1637"/>
      <c r="ODX26" s="1637"/>
      <c r="ODY26" s="1637"/>
      <c r="ODZ26" s="1637"/>
      <c r="OEA26" s="1637"/>
      <c r="OEB26" s="1637"/>
      <c r="OEC26" s="1637"/>
      <c r="OED26" s="1637"/>
      <c r="OEE26" s="1637"/>
      <c r="OEF26" s="1637"/>
      <c r="OEG26" s="1637"/>
      <c r="OEH26" s="1637"/>
      <c r="OEI26" s="1637"/>
      <c r="OEJ26" s="1637"/>
      <c r="OEK26" s="1637"/>
      <c r="OEL26" s="1637"/>
      <c r="OEM26" s="1637"/>
      <c r="OEN26" s="1637"/>
      <c r="OEO26" s="1637"/>
      <c r="OEP26" s="1637"/>
      <c r="OEQ26" s="1637"/>
      <c r="OER26" s="1637"/>
      <c r="OES26" s="1637"/>
      <c r="OET26" s="1637"/>
      <c r="OEU26" s="1637"/>
      <c r="OEV26" s="1637"/>
      <c r="OEW26" s="1637"/>
      <c r="OEX26" s="1637"/>
      <c r="OEY26" s="1637"/>
      <c r="OEZ26" s="1637"/>
      <c r="OFA26" s="1637"/>
      <c r="OFB26" s="1637"/>
      <c r="OFC26" s="1637"/>
      <c r="OFD26" s="1637"/>
      <c r="OFE26" s="1637"/>
      <c r="OFF26" s="1637"/>
      <c r="OFG26" s="1637"/>
      <c r="OFH26" s="1637"/>
      <c r="OFI26" s="1637"/>
      <c r="OFJ26" s="1637"/>
      <c r="OFK26" s="1637"/>
      <c r="OFL26" s="1637"/>
      <c r="OFM26" s="1637"/>
      <c r="OFN26" s="1637"/>
      <c r="OFO26" s="1637"/>
      <c r="OFP26" s="1637"/>
      <c r="OFQ26" s="1637"/>
      <c r="OFR26" s="1637"/>
      <c r="OFS26" s="1637"/>
      <c r="OFT26" s="1637"/>
      <c r="OFU26" s="1637"/>
      <c r="OFV26" s="1637"/>
      <c r="OFW26" s="1637"/>
      <c r="OFX26" s="1637"/>
      <c r="OFY26" s="1637"/>
      <c r="OFZ26" s="1637"/>
      <c r="OGA26" s="1637"/>
      <c r="OGB26" s="1637"/>
      <c r="OGC26" s="1637"/>
      <c r="OGD26" s="1637"/>
      <c r="OGE26" s="1637"/>
      <c r="OGF26" s="1637"/>
      <c r="OGG26" s="1637"/>
      <c r="OGH26" s="1637"/>
      <c r="OGI26" s="1637"/>
      <c r="OGJ26" s="1637"/>
      <c r="OGK26" s="1637"/>
      <c r="OGL26" s="1637"/>
      <c r="OGM26" s="1637"/>
      <c r="OGN26" s="1637"/>
      <c r="OGO26" s="1637"/>
      <c r="OGP26" s="1637"/>
      <c r="OGQ26" s="1637"/>
      <c r="OGR26" s="1637"/>
      <c r="OGS26" s="1637"/>
      <c r="OGT26" s="1637"/>
      <c r="OGU26" s="1637"/>
      <c r="OGV26" s="1637"/>
      <c r="OGW26" s="1637"/>
      <c r="OGX26" s="1637"/>
      <c r="OGY26" s="1637"/>
      <c r="OGZ26" s="1637"/>
      <c r="OHA26" s="1637"/>
      <c r="OHB26" s="1637"/>
      <c r="OHC26" s="1637"/>
      <c r="OHD26" s="1637"/>
      <c r="OHE26" s="1637"/>
      <c r="OHF26" s="1637"/>
      <c r="OHG26" s="1637"/>
      <c r="OHH26" s="1637"/>
      <c r="OHI26" s="1637"/>
      <c r="OHJ26" s="1637"/>
      <c r="OHK26" s="1637"/>
      <c r="OHL26" s="1637"/>
      <c r="OHM26" s="1637"/>
      <c r="OHN26" s="1637"/>
      <c r="OHO26" s="1637"/>
      <c r="OHP26" s="1637"/>
      <c r="OHQ26" s="1637"/>
      <c r="OHR26" s="1637"/>
      <c r="OHS26" s="1637"/>
      <c r="OHT26" s="1637"/>
      <c r="OHU26" s="1637"/>
      <c r="OHV26" s="1637"/>
      <c r="OHW26" s="1637"/>
      <c r="OHX26" s="1637"/>
      <c r="OHY26" s="1637"/>
      <c r="OHZ26" s="1637"/>
      <c r="OIA26" s="1637"/>
      <c r="OIB26" s="1637"/>
      <c r="OIC26" s="1637"/>
      <c r="OID26" s="1637"/>
      <c r="OIE26" s="1637"/>
      <c r="OIF26" s="1637"/>
      <c r="OIG26" s="1637"/>
      <c r="OIH26" s="1637"/>
      <c r="OII26" s="1637"/>
      <c r="OIJ26" s="1637"/>
      <c r="OIK26" s="1637"/>
      <c r="OIL26" s="1637"/>
      <c r="OIM26" s="1637"/>
      <c r="OIN26" s="1637"/>
      <c r="OIO26" s="1637"/>
      <c r="OIP26" s="1637"/>
      <c r="OIQ26" s="1637"/>
      <c r="OIR26" s="1637"/>
      <c r="OIS26" s="1637"/>
      <c r="OIT26" s="1637"/>
      <c r="OIU26" s="1637"/>
      <c r="OIV26" s="1637"/>
      <c r="OIW26" s="1637"/>
      <c r="OIX26" s="1637"/>
      <c r="OIY26" s="1637"/>
      <c r="OIZ26" s="1637"/>
      <c r="OJA26" s="1637"/>
      <c r="OJB26" s="1637"/>
      <c r="OJC26" s="1637"/>
      <c r="OJD26" s="1637"/>
      <c r="OJE26" s="1637"/>
      <c r="OJF26" s="1637"/>
      <c r="OJG26" s="1637"/>
      <c r="OJH26" s="1637"/>
      <c r="OJI26" s="1637"/>
      <c r="OJJ26" s="1637"/>
      <c r="OJK26" s="1637"/>
      <c r="OJL26" s="1637"/>
      <c r="OJM26" s="1637"/>
      <c r="OJN26" s="1637"/>
      <c r="OJO26" s="1637"/>
      <c r="OJP26" s="1637"/>
      <c r="OJQ26" s="1637"/>
      <c r="OJR26" s="1637"/>
      <c r="OJS26" s="1637"/>
      <c r="OJT26" s="1637"/>
      <c r="OJU26" s="1637"/>
      <c r="OJV26" s="1637"/>
      <c r="OJW26" s="1637"/>
      <c r="OJX26" s="1637"/>
      <c r="OJY26" s="1637"/>
      <c r="OJZ26" s="1637"/>
      <c r="OKA26" s="1637"/>
      <c r="OKB26" s="1637"/>
      <c r="OKC26" s="1637"/>
      <c r="OKD26" s="1637"/>
      <c r="OKE26" s="1637"/>
      <c r="OKF26" s="1637"/>
      <c r="OKG26" s="1637"/>
      <c r="OKH26" s="1637"/>
      <c r="OKI26" s="1637"/>
      <c r="OKJ26" s="1637"/>
      <c r="OKK26" s="1637"/>
      <c r="OKL26" s="1637"/>
      <c r="OKM26" s="1637"/>
      <c r="OKN26" s="1637"/>
      <c r="OKO26" s="1637"/>
      <c r="OKP26" s="1637"/>
      <c r="OKQ26" s="1637"/>
      <c r="OKR26" s="1637"/>
      <c r="OKS26" s="1637"/>
      <c r="OKT26" s="1637"/>
      <c r="OKU26" s="1637"/>
      <c r="OKV26" s="1637"/>
      <c r="OKW26" s="1637"/>
      <c r="OKX26" s="1637"/>
      <c r="OKY26" s="1637"/>
      <c r="OKZ26" s="1637"/>
      <c r="OLA26" s="1637"/>
      <c r="OLB26" s="1637"/>
      <c r="OLC26" s="1637"/>
      <c r="OLD26" s="1637"/>
      <c r="OLE26" s="1637"/>
      <c r="OLF26" s="1637"/>
      <c r="OLG26" s="1637"/>
      <c r="OLH26" s="1637"/>
      <c r="OLI26" s="1637"/>
      <c r="OLJ26" s="1637"/>
      <c r="OLK26" s="1637"/>
      <c r="OLL26" s="1637"/>
      <c r="OLM26" s="1637"/>
      <c r="OLN26" s="1637"/>
      <c r="OLO26" s="1637"/>
      <c r="OLP26" s="1637"/>
      <c r="OLQ26" s="1637"/>
      <c r="OLR26" s="1637"/>
      <c r="OLS26" s="1637"/>
      <c r="OLT26" s="1637"/>
      <c r="OLU26" s="1637"/>
      <c r="OLV26" s="1637"/>
      <c r="OLW26" s="1637"/>
      <c r="OLX26" s="1637"/>
      <c r="OLY26" s="1637"/>
      <c r="OLZ26" s="1637"/>
      <c r="OMA26" s="1637"/>
      <c r="OMB26" s="1637"/>
      <c r="OMC26" s="1637"/>
      <c r="OMD26" s="1637"/>
      <c r="OME26" s="1637"/>
      <c r="OMF26" s="1637"/>
      <c r="OMG26" s="1637"/>
      <c r="OMH26" s="1637"/>
      <c r="OMI26" s="1637"/>
      <c r="OMJ26" s="1637"/>
      <c r="OMK26" s="1637"/>
      <c r="OML26" s="1637"/>
      <c r="OMM26" s="1637"/>
      <c r="OMN26" s="1637"/>
      <c r="OMO26" s="1637"/>
      <c r="OMP26" s="1637"/>
      <c r="OMQ26" s="1637"/>
      <c r="OMR26" s="1637"/>
      <c r="OMS26" s="1637"/>
      <c r="OMT26" s="1637"/>
      <c r="OMU26" s="1637"/>
      <c r="OMV26" s="1637"/>
      <c r="OMW26" s="1637"/>
      <c r="OMX26" s="1637"/>
      <c r="OMY26" s="1637"/>
      <c r="OMZ26" s="1637"/>
      <c r="ONA26" s="1637"/>
      <c r="ONB26" s="1637"/>
      <c r="ONC26" s="1637"/>
      <c r="OND26" s="1637"/>
      <c r="ONE26" s="1637"/>
      <c r="ONF26" s="1637"/>
      <c r="ONG26" s="1637"/>
      <c r="ONH26" s="1637"/>
      <c r="ONI26" s="1637"/>
      <c r="ONJ26" s="1637"/>
      <c r="ONK26" s="1637"/>
      <c r="ONL26" s="1637"/>
      <c r="ONM26" s="1637"/>
      <c r="ONN26" s="1637"/>
      <c r="ONO26" s="1637"/>
      <c r="ONP26" s="1637"/>
      <c r="ONQ26" s="1637"/>
      <c r="ONR26" s="1637"/>
      <c r="ONS26" s="1637"/>
      <c r="ONT26" s="1637"/>
      <c r="ONU26" s="1637"/>
      <c r="ONV26" s="1637"/>
      <c r="ONW26" s="1637"/>
      <c r="ONX26" s="1637"/>
      <c r="ONY26" s="1637"/>
      <c r="ONZ26" s="1637"/>
      <c r="OOA26" s="1637"/>
      <c r="OOB26" s="1637"/>
      <c r="OOC26" s="1637"/>
      <c r="OOD26" s="1637"/>
      <c r="OOE26" s="1637"/>
      <c r="OOF26" s="1637"/>
      <c r="OOG26" s="1637"/>
      <c r="OOH26" s="1637"/>
      <c r="OOI26" s="1637"/>
      <c r="OOJ26" s="1637"/>
      <c r="OOK26" s="1637"/>
      <c r="OOL26" s="1637"/>
      <c r="OOM26" s="1637"/>
      <c r="OON26" s="1637"/>
      <c r="OOO26" s="1637"/>
      <c r="OOP26" s="1637"/>
      <c r="OOQ26" s="1637"/>
      <c r="OOR26" s="1637"/>
      <c r="OOS26" s="1637"/>
      <c r="OOT26" s="1637"/>
      <c r="OOU26" s="1637"/>
      <c r="OOV26" s="1637"/>
      <c r="OOW26" s="1637"/>
      <c r="OOX26" s="1637"/>
      <c r="OOY26" s="1637"/>
      <c r="OOZ26" s="1637"/>
      <c r="OPA26" s="1637"/>
      <c r="OPB26" s="1637"/>
      <c r="OPC26" s="1637"/>
      <c r="OPD26" s="1637"/>
      <c r="OPE26" s="1637"/>
      <c r="OPF26" s="1637"/>
      <c r="OPG26" s="1637"/>
      <c r="OPH26" s="1637"/>
      <c r="OPI26" s="1637"/>
      <c r="OPJ26" s="1637"/>
      <c r="OPK26" s="1637"/>
      <c r="OPL26" s="1637"/>
      <c r="OPM26" s="1637"/>
      <c r="OPN26" s="1637"/>
      <c r="OPO26" s="1637"/>
      <c r="OPP26" s="1637"/>
      <c r="OPQ26" s="1637"/>
      <c r="OPR26" s="1637"/>
      <c r="OPS26" s="1637"/>
      <c r="OPT26" s="1637"/>
      <c r="OPU26" s="1637"/>
      <c r="OPV26" s="1637"/>
      <c r="OPW26" s="1637"/>
      <c r="OPX26" s="1637"/>
      <c r="OPY26" s="1637"/>
      <c r="OPZ26" s="1637"/>
      <c r="OQA26" s="1637"/>
      <c r="OQB26" s="1637"/>
      <c r="OQC26" s="1637"/>
      <c r="OQD26" s="1637"/>
      <c r="OQE26" s="1637"/>
      <c r="OQF26" s="1637"/>
      <c r="OQG26" s="1637"/>
      <c r="OQH26" s="1637"/>
      <c r="OQI26" s="1637"/>
      <c r="OQJ26" s="1637"/>
      <c r="OQK26" s="1637"/>
      <c r="OQL26" s="1637"/>
      <c r="OQM26" s="1637"/>
      <c r="OQN26" s="1637"/>
      <c r="OQO26" s="1637"/>
      <c r="OQP26" s="1637"/>
      <c r="OQQ26" s="1637"/>
      <c r="OQR26" s="1637"/>
      <c r="OQS26" s="1637"/>
      <c r="OQT26" s="1637"/>
      <c r="OQU26" s="1637"/>
      <c r="OQV26" s="1637"/>
      <c r="OQW26" s="1637"/>
      <c r="OQX26" s="1637"/>
      <c r="OQY26" s="1637"/>
      <c r="OQZ26" s="1637"/>
      <c r="ORA26" s="1637"/>
      <c r="ORB26" s="1637"/>
      <c r="ORC26" s="1637"/>
      <c r="ORD26" s="1637"/>
      <c r="ORE26" s="1637"/>
      <c r="ORF26" s="1637"/>
      <c r="ORG26" s="1637"/>
      <c r="ORH26" s="1637"/>
      <c r="ORI26" s="1637"/>
      <c r="ORJ26" s="1637"/>
      <c r="ORK26" s="1637"/>
      <c r="ORL26" s="1637"/>
      <c r="ORM26" s="1637"/>
      <c r="ORN26" s="1637"/>
      <c r="ORO26" s="1637"/>
      <c r="ORP26" s="1637"/>
      <c r="ORQ26" s="1637"/>
      <c r="ORR26" s="1637"/>
      <c r="ORS26" s="1637"/>
      <c r="ORT26" s="1637"/>
      <c r="ORU26" s="1637"/>
      <c r="ORV26" s="1637"/>
      <c r="ORW26" s="1637"/>
      <c r="ORX26" s="1637"/>
      <c r="ORY26" s="1637"/>
      <c r="ORZ26" s="1637"/>
      <c r="OSA26" s="1637"/>
      <c r="OSB26" s="1637"/>
      <c r="OSC26" s="1637"/>
      <c r="OSD26" s="1637"/>
      <c r="OSE26" s="1637"/>
      <c r="OSF26" s="1637"/>
      <c r="OSG26" s="1637"/>
      <c r="OSH26" s="1637"/>
      <c r="OSI26" s="1637"/>
      <c r="OSJ26" s="1637"/>
      <c r="OSK26" s="1637"/>
      <c r="OSL26" s="1637"/>
      <c r="OSM26" s="1637"/>
      <c r="OSN26" s="1637"/>
      <c r="OSO26" s="1637"/>
      <c r="OSP26" s="1637"/>
      <c r="OSQ26" s="1637"/>
      <c r="OSR26" s="1637"/>
      <c r="OSS26" s="1637"/>
      <c r="OST26" s="1637"/>
      <c r="OSU26" s="1637"/>
      <c r="OSV26" s="1637"/>
      <c r="OSW26" s="1637"/>
      <c r="OSX26" s="1637"/>
      <c r="OSY26" s="1637"/>
      <c r="OSZ26" s="1637"/>
      <c r="OTA26" s="1637"/>
      <c r="OTB26" s="1637"/>
      <c r="OTC26" s="1637"/>
      <c r="OTD26" s="1637"/>
      <c r="OTE26" s="1637"/>
      <c r="OTF26" s="1637"/>
      <c r="OTG26" s="1637"/>
      <c r="OTH26" s="1637"/>
      <c r="OTI26" s="1637"/>
      <c r="OTJ26" s="1637"/>
      <c r="OTK26" s="1637"/>
      <c r="OTL26" s="1637"/>
      <c r="OTM26" s="1637"/>
      <c r="OTN26" s="1637"/>
      <c r="OTO26" s="1637"/>
      <c r="OTP26" s="1637"/>
      <c r="OTQ26" s="1637"/>
      <c r="OTR26" s="1637"/>
      <c r="OTS26" s="1637"/>
      <c r="OTT26" s="1637"/>
      <c r="OTU26" s="1637"/>
      <c r="OTV26" s="1637"/>
      <c r="OTW26" s="1637"/>
      <c r="OTX26" s="1637"/>
      <c r="OTY26" s="1637"/>
      <c r="OTZ26" s="1637"/>
      <c r="OUA26" s="1637"/>
      <c r="OUB26" s="1637"/>
      <c r="OUC26" s="1637"/>
      <c r="OUD26" s="1637"/>
      <c r="OUE26" s="1637"/>
      <c r="OUF26" s="1637"/>
      <c r="OUG26" s="1637"/>
      <c r="OUH26" s="1637"/>
      <c r="OUI26" s="1637"/>
      <c r="OUJ26" s="1637"/>
      <c r="OUK26" s="1637"/>
      <c r="OUL26" s="1637"/>
      <c r="OUM26" s="1637"/>
      <c r="OUN26" s="1637"/>
      <c r="OUO26" s="1637"/>
      <c r="OUP26" s="1637"/>
      <c r="OUQ26" s="1637"/>
      <c r="OUR26" s="1637"/>
      <c r="OUS26" s="1637"/>
      <c r="OUT26" s="1637"/>
      <c r="OUU26" s="1637"/>
      <c r="OUV26" s="1637"/>
      <c r="OUW26" s="1637"/>
      <c r="OUX26" s="1637"/>
      <c r="OUY26" s="1637"/>
      <c r="OUZ26" s="1637"/>
      <c r="OVA26" s="1637"/>
      <c r="OVB26" s="1637"/>
      <c r="OVC26" s="1637"/>
      <c r="OVD26" s="1637"/>
      <c r="OVE26" s="1637"/>
      <c r="OVF26" s="1637"/>
      <c r="OVG26" s="1637"/>
      <c r="OVH26" s="1637"/>
      <c r="OVI26" s="1637"/>
      <c r="OVJ26" s="1637"/>
      <c r="OVK26" s="1637"/>
      <c r="OVL26" s="1637"/>
      <c r="OVM26" s="1637"/>
      <c r="OVN26" s="1637"/>
      <c r="OVO26" s="1637"/>
      <c r="OVP26" s="1637"/>
      <c r="OVQ26" s="1637"/>
      <c r="OVR26" s="1637"/>
      <c r="OVS26" s="1637"/>
      <c r="OVT26" s="1637"/>
      <c r="OVU26" s="1637"/>
      <c r="OVV26" s="1637"/>
      <c r="OVW26" s="1637"/>
      <c r="OVX26" s="1637"/>
      <c r="OVY26" s="1637"/>
      <c r="OVZ26" s="1637"/>
      <c r="OWA26" s="1637"/>
      <c r="OWB26" s="1637"/>
      <c r="OWC26" s="1637"/>
      <c r="OWD26" s="1637"/>
      <c r="OWE26" s="1637"/>
      <c r="OWF26" s="1637"/>
      <c r="OWG26" s="1637"/>
      <c r="OWH26" s="1637"/>
      <c r="OWI26" s="1637"/>
      <c r="OWJ26" s="1637"/>
      <c r="OWK26" s="1637"/>
      <c r="OWL26" s="1637"/>
      <c r="OWM26" s="1637"/>
      <c r="OWN26" s="1637"/>
      <c r="OWO26" s="1637"/>
      <c r="OWP26" s="1637"/>
      <c r="OWQ26" s="1637"/>
      <c r="OWR26" s="1637"/>
      <c r="OWS26" s="1637"/>
      <c r="OWT26" s="1637"/>
      <c r="OWU26" s="1637"/>
      <c r="OWV26" s="1637"/>
      <c r="OWW26" s="1637"/>
      <c r="OWX26" s="1637"/>
      <c r="OWY26" s="1637"/>
      <c r="OWZ26" s="1637"/>
      <c r="OXA26" s="1637"/>
      <c r="OXB26" s="1637"/>
      <c r="OXC26" s="1637"/>
      <c r="OXD26" s="1637"/>
      <c r="OXE26" s="1637"/>
      <c r="OXF26" s="1637"/>
      <c r="OXG26" s="1637"/>
      <c r="OXH26" s="1637"/>
      <c r="OXI26" s="1637"/>
      <c r="OXJ26" s="1637"/>
      <c r="OXK26" s="1637"/>
      <c r="OXL26" s="1637"/>
      <c r="OXM26" s="1637"/>
      <c r="OXN26" s="1637"/>
      <c r="OXO26" s="1637"/>
      <c r="OXP26" s="1637"/>
      <c r="OXQ26" s="1637"/>
      <c r="OXR26" s="1637"/>
      <c r="OXS26" s="1637"/>
      <c r="OXT26" s="1637"/>
      <c r="OXU26" s="1637"/>
      <c r="OXV26" s="1637"/>
      <c r="OXW26" s="1637"/>
      <c r="OXX26" s="1637"/>
      <c r="OXY26" s="1637"/>
      <c r="OXZ26" s="1637"/>
      <c r="OYA26" s="1637"/>
      <c r="OYB26" s="1637"/>
      <c r="OYC26" s="1637"/>
      <c r="OYD26" s="1637"/>
      <c r="OYE26" s="1637"/>
      <c r="OYF26" s="1637"/>
      <c r="OYG26" s="1637"/>
      <c r="OYH26" s="1637"/>
      <c r="OYI26" s="1637"/>
      <c r="OYJ26" s="1637"/>
      <c r="OYK26" s="1637"/>
      <c r="OYL26" s="1637"/>
      <c r="OYM26" s="1637"/>
      <c r="OYN26" s="1637"/>
      <c r="OYO26" s="1637"/>
      <c r="OYP26" s="1637"/>
      <c r="OYQ26" s="1637"/>
      <c r="OYR26" s="1637"/>
      <c r="OYS26" s="1637"/>
      <c r="OYT26" s="1637"/>
      <c r="OYU26" s="1637"/>
      <c r="OYV26" s="1637"/>
      <c r="OYW26" s="1637"/>
      <c r="OYX26" s="1637"/>
      <c r="OYY26" s="1637"/>
      <c r="OYZ26" s="1637"/>
      <c r="OZA26" s="1637"/>
      <c r="OZB26" s="1637"/>
      <c r="OZC26" s="1637"/>
      <c r="OZD26" s="1637"/>
      <c r="OZE26" s="1637"/>
      <c r="OZF26" s="1637"/>
      <c r="OZG26" s="1637"/>
      <c r="OZH26" s="1637"/>
      <c r="OZI26" s="1637"/>
      <c r="OZJ26" s="1637"/>
      <c r="OZK26" s="1637"/>
      <c r="OZL26" s="1637"/>
      <c r="OZM26" s="1637"/>
      <c r="OZN26" s="1637"/>
      <c r="OZO26" s="1637"/>
      <c r="OZP26" s="1637"/>
      <c r="OZQ26" s="1637"/>
      <c r="OZR26" s="1637"/>
      <c r="OZS26" s="1637"/>
      <c r="OZT26" s="1637"/>
      <c r="OZU26" s="1637"/>
      <c r="OZV26" s="1637"/>
      <c r="OZW26" s="1637"/>
      <c r="OZX26" s="1637"/>
      <c r="OZY26" s="1637"/>
      <c r="OZZ26" s="1637"/>
      <c r="PAA26" s="1637"/>
      <c r="PAB26" s="1637"/>
      <c r="PAC26" s="1637"/>
      <c r="PAD26" s="1637"/>
      <c r="PAE26" s="1637"/>
      <c r="PAF26" s="1637"/>
      <c r="PAG26" s="1637"/>
      <c r="PAH26" s="1637"/>
      <c r="PAI26" s="1637"/>
      <c r="PAJ26" s="1637"/>
      <c r="PAK26" s="1637"/>
      <c r="PAL26" s="1637"/>
      <c r="PAM26" s="1637"/>
      <c r="PAN26" s="1637"/>
      <c r="PAO26" s="1637"/>
      <c r="PAP26" s="1637"/>
      <c r="PAQ26" s="1637"/>
      <c r="PAR26" s="1637"/>
      <c r="PAS26" s="1637"/>
      <c r="PAT26" s="1637"/>
      <c r="PAU26" s="1637"/>
      <c r="PAV26" s="1637"/>
      <c r="PAW26" s="1637"/>
      <c r="PAX26" s="1637"/>
      <c r="PAY26" s="1637"/>
      <c r="PAZ26" s="1637"/>
      <c r="PBA26" s="1637"/>
      <c r="PBB26" s="1637"/>
      <c r="PBC26" s="1637"/>
      <c r="PBD26" s="1637"/>
      <c r="PBE26" s="1637"/>
      <c r="PBF26" s="1637"/>
      <c r="PBG26" s="1637"/>
      <c r="PBH26" s="1637"/>
      <c r="PBI26" s="1637"/>
      <c r="PBJ26" s="1637"/>
      <c r="PBK26" s="1637"/>
      <c r="PBL26" s="1637"/>
      <c r="PBM26" s="1637"/>
      <c r="PBN26" s="1637"/>
      <c r="PBO26" s="1637"/>
      <c r="PBP26" s="1637"/>
      <c r="PBQ26" s="1637"/>
      <c r="PBR26" s="1637"/>
      <c r="PBS26" s="1637"/>
      <c r="PBT26" s="1637"/>
      <c r="PBU26" s="1637"/>
      <c r="PBV26" s="1637"/>
      <c r="PBW26" s="1637"/>
      <c r="PBX26" s="1637"/>
      <c r="PBY26" s="1637"/>
      <c r="PBZ26" s="1637"/>
      <c r="PCA26" s="1637"/>
      <c r="PCB26" s="1637"/>
      <c r="PCC26" s="1637"/>
      <c r="PCD26" s="1637"/>
      <c r="PCE26" s="1637"/>
      <c r="PCF26" s="1637"/>
      <c r="PCG26" s="1637"/>
      <c r="PCH26" s="1637"/>
      <c r="PCI26" s="1637"/>
      <c r="PCJ26" s="1637"/>
      <c r="PCK26" s="1637"/>
      <c r="PCL26" s="1637"/>
      <c r="PCM26" s="1637"/>
      <c r="PCN26" s="1637"/>
      <c r="PCO26" s="1637"/>
      <c r="PCP26" s="1637"/>
      <c r="PCQ26" s="1637"/>
      <c r="PCR26" s="1637"/>
      <c r="PCS26" s="1637"/>
      <c r="PCT26" s="1637"/>
      <c r="PCU26" s="1637"/>
      <c r="PCV26" s="1637"/>
      <c r="PCW26" s="1637"/>
      <c r="PCX26" s="1637"/>
      <c r="PCY26" s="1637"/>
      <c r="PCZ26" s="1637"/>
      <c r="PDA26" s="1637"/>
      <c r="PDB26" s="1637"/>
      <c r="PDC26" s="1637"/>
      <c r="PDD26" s="1637"/>
      <c r="PDE26" s="1637"/>
      <c r="PDF26" s="1637"/>
      <c r="PDG26" s="1637"/>
      <c r="PDH26" s="1637"/>
      <c r="PDI26" s="1637"/>
      <c r="PDJ26" s="1637"/>
      <c r="PDK26" s="1637"/>
      <c r="PDL26" s="1637"/>
      <c r="PDM26" s="1637"/>
      <c r="PDN26" s="1637"/>
      <c r="PDO26" s="1637"/>
      <c r="PDP26" s="1637"/>
      <c r="PDQ26" s="1637"/>
      <c r="PDR26" s="1637"/>
      <c r="PDS26" s="1637"/>
      <c r="PDT26" s="1637"/>
      <c r="PDU26" s="1637"/>
      <c r="PDV26" s="1637"/>
      <c r="PDW26" s="1637"/>
      <c r="PDX26" s="1637"/>
      <c r="PDY26" s="1637"/>
      <c r="PDZ26" s="1637"/>
      <c r="PEA26" s="1637"/>
      <c r="PEB26" s="1637"/>
      <c r="PEC26" s="1637"/>
      <c r="PED26" s="1637"/>
      <c r="PEE26" s="1637"/>
      <c r="PEF26" s="1637"/>
      <c r="PEG26" s="1637"/>
      <c r="PEH26" s="1637"/>
      <c r="PEI26" s="1637"/>
      <c r="PEJ26" s="1637"/>
      <c r="PEK26" s="1637"/>
      <c r="PEL26" s="1637"/>
      <c r="PEM26" s="1637"/>
      <c r="PEN26" s="1637"/>
      <c r="PEO26" s="1637"/>
      <c r="PEP26" s="1637"/>
      <c r="PEQ26" s="1637"/>
      <c r="PER26" s="1637"/>
      <c r="PES26" s="1637"/>
      <c r="PET26" s="1637"/>
      <c r="PEU26" s="1637"/>
      <c r="PEV26" s="1637"/>
      <c r="PEW26" s="1637"/>
      <c r="PEX26" s="1637"/>
      <c r="PEY26" s="1637"/>
      <c r="PEZ26" s="1637"/>
      <c r="PFA26" s="1637"/>
      <c r="PFB26" s="1637"/>
      <c r="PFC26" s="1637"/>
      <c r="PFD26" s="1637"/>
      <c r="PFE26" s="1637"/>
      <c r="PFF26" s="1637"/>
      <c r="PFG26" s="1637"/>
      <c r="PFH26" s="1637"/>
      <c r="PFI26" s="1637"/>
      <c r="PFJ26" s="1637"/>
      <c r="PFK26" s="1637"/>
      <c r="PFL26" s="1637"/>
      <c r="PFM26" s="1637"/>
      <c r="PFN26" s="1637"/>
      <c r="PFO26" s="1637"/>
      <c r="PFP26" s="1637"/>
      <c r="PFQ26" s="1637"/>
      <c r="PFR26" s="1637"/>
      <c r="PFS26" s="1637"/>
      <c r="PFT26" s="1637"/>
      <c r="PFU26" s="1637"/>
      <c r="PFV26" s="1637"/>
      <c r="PFW26" s="1637"/>
      <c r="PFX26" s="1637"/>
      <c r="PFY26" s="1637"/>
      <c r="PFZ26" s="1637"/>
      <c r="PGA26" s="1637"/>
      <c r="PGB26" s="1637"/>
      <c r="PGC26" s="1637"/>
      <c r="PGD26" s="1637"/>
      <c r="PGE26" s="1637"/>
      <c r="PGF26" s="1637"/>
      <c r="PGG26" s="1637"/>
      <c r="PGH26" s="1637"/>
      <c r="PGI26" s="1637"/>
      <c r="PGJ26" s="1637"/>
      <c r="PGK26" s="1637"/>
      <c r="PGL26" s="1637"/>
      <c r="PGM26" s="1637"/>
      <c r="PGN26" s="1637"/>
      <c r="PGO26" s="1637"/>
      <c r="PGP26" s="1637"/>
      <c r="PGQ26" s="1637"/>
      <c r="PGR26" s="1637"/>
      <c r="PGS26" s="1637"/>
      <c r="PGT26" s="1637"/>
      <c r="PGU26" s="1637"/>
      <c r="PGV26" s="1637"/>
      <c r="PGW26" s="1637"/>
      <c r="PGX26" s="1637"/>
      <c r="PGY26" s="1637"/>
      <c r="PGZ26" s="1637"/>
      <c r="PHA26" s="1637"/>
      <c r="PHB26" s="1637"/>
      <c r="PHC26" s="1637"/>
      <c r="PHD26" s="1637"/>
      <c r="PHE26" s="1637"/>
      <c r="PHF26" s="1637"/>
      <c r="PHG26" s="1637"/>
      <c r="PHH26" s="1637"/>
      <c r="PHI26" s="1637"/>
      <c r="PHJ26" s="1637"/>
      <c r="PHK26" s="1637"/>
      <c r="PHL26" s="1637"/>
      <c r="PHM26" s="1637"/>
      <c r="PHN26" s="1637"/>
      <c r="PHO26" s="1637"/>
      <c r="PHP26" s="1637"/>
      <c r="PHQ26" s="1637"/>
      <c r="PHR26" s="1637"/>
      <c r="PHS26" s="1637"/>
      <c r="PHT26" s="1637"/>
      <c r="PHU26" s="1637"/>
      <c r="PHV26" s="1637"/>
      <c r="PHW26" s="1637"/>
      <c r="PHX26" s="1637"/>
      <c r="PHY26" s="1637"/>
      <c r="PHZ26" s="1637"/>
      <c r="PIA26" s="1637"/>
      <c r="PIB26" s="1637"/>
      <c r="PIC26" s="1637"/>
      <c r="PID26" s="1637"/>
      <c r="PIE26" s="1637"/>
      <c r="PIF26" s="1637"/>
      <c r="PIG26" s="1637"/>
      <c r="PIH26" s="1637"/>
      <c r="PII26" s="1637"/>
      <c r="PIJ26" s="1637"/>
      <c r="PIK26" s="1637"/>
      <c r="PIL26" s="1637"/>
      <c r="PIM26" s="1637"/>
      <c r="PIN26" s="1637"/>
      <c r="PIO26" s="1637"/>
      <c r="PIP26" s="1637"/>
      <c r="PIQ26" s="1637"/>
      <c r="PIR26" s="1637"/>
      <c r="PIS26" s="1637"/>
      <c r="PIT26" s="1637"/>
      <c r="PIU26" s="1637"/>
      <c r="PIV26" s="1637"/>
      <c r="PIW26" s="1637"/>
      <c r="PIX26" s="1637"/>
      <c r="PIY26" s="1637"/>
      <c r="PIZ26" s="1637"/>
      <c r="PJA26" s="1637"/>
      <c r="PJB26" s="1637"/>
      <c r="PJC26" s="1637"/>
      <c r="PJD26" s="1637"/>
      <c r="PJE26" s="1637"/>
      <c r="PJF26" s="1637"/>
      <c r="PJG26" s="1637"/>
      <c r="PJH26" s="1637"/>
      <c r="PJI26" s="1637"/>
      <c r="PJJ26" s="1637"/>
      <c r="PJK26" s="1637"/>
      <c r="PJL26" s="1637"/>
      <c r="PJM26" s="1637"/>
      <c r="PJN26" s="1637"/>
      <c r="PJO26" s="1637"/>
      <c r="PJP26" s="1637"/>
      <c r="PJQ26" s="1637"/>
      <c r="PJR26" s="1637"/>
      <c r="PJS26" s="1637"/>
      <c r="PJT26" s="1637"/>
      <c r="PJU26" s="1637"/>
      <c r="PJV26" s="1637"/>
      <c r="PJW26" s="1637"/>
      <c r="PJX26" s="1637"/>
      <c r="PJY26" s="1637"/>
      <c r="PJZ26" s="1637"/>
      <c r="PKA26" s="1637"/>
      <c r="PKB26" s="1637"/>
      <c r="PKC26" s="1637"/>
      <c r="PKD26" s="1637"/>
      <c r="PKE26" s="1637"/>
      <c r="PKF26" s="1637"/>
      <c r="PKG26" s="1637"/>
      <c r="PKH26" s="1637"/>
      <c r="PKI26" s="1637"/>
      <c r="PKJ26" s="1637"/>
      <c r="PKK26" s="1637"/>
      <c r="PKL26" s="1637"/>
      <c r="PKM26" s="1637"/>
      <c r="PKN26" s="1637"/>
      <c r="PKO26" s="1637"/>
      <c r="PKP26" s="1637"/>
      <c r="PKQ26" s="1637"/>
      <c r="PKR26" s="1637"/>
      <c r="PKS26" s="1637"/>
      <c r="PKT26" s="1637"/>
      <c r="PKU26" s="1637"/>
      <c r="PKV26" s="1637"/>
      <c r="PKW26" s="1637"/>
      <c r="PKX26" s="1637"/>
      <c r="PKY26" s="1637"/>
      <c r="PKZ26" s="1637"/>
      <c r="PLA26" s="1637"/>
      <c r="PLB26" s="1637"/>
      <c r="PLC26" s="1637"/>
      <c r="PLD26" s="1637"/>
      <c r="PLE26" s="1637"/>
      <c r="PLF26" s="1637"/>
      <c r="PLG26" s="1637"/>
      <c r="PLH26" s="1637"/>
      <c r="PLI26" s="1637"/>
      <c r="PLJ26" s="1637"/>
      <c r="PLK26" s="1637"/>
      <c r="PLL26" s="1637"/>
      <c r="PLM26" s="1637"/>
      <c r="PLN26" s="1637"/>
      <c r="PLO26" s="1637"/>
      <c r="PLP26" s="1637"/>
      <c r="PLQ26" s="1637"/>
      <c r="PLR26" s="1637"/>
      <c r="PLS26" s="1637"/>
      <c r="PLT26" s="1637"/>
      <c r="PLU26" s="1637"/>
      <c r="PLV26" s="1637"/>
      <c r="PLW26" s="1637"/>
      <c r="PLX26" s="1637"/>
      <c r="PLY26" s="1637"/>
      <c r="PLZ26" s="1637"/>
      <c r="PMA26" s="1637"/>
      <c r="PMB26" s="1637"/>
      <c r="PMC26" s="1637"/>
      <c r="PMD26" s="1637"/>
      <c r="PME26" s="1637"/>
      <c r="PMF26" s="1637"/>
      <c r="PMG26" s="1637"/>
      <c r="PMH26" s="1637"/>
      <c r="PMI26" s="1637"/>
      <c r="PMJ26" s="1637"/>
      <c r="PMK26" s="1637"/>
      <c r="PML26" s="1637"/>
      <c r="PMM26" s="1637"/>
      <c r="PMN26" s="1637"/>
      <c r="PMO26" s="1637"/>
      <c r="PMP26" s="1637"/>
      <c r="PMQ26" s="1637"/>
      <c r="PMR26" s="1637"/>
      <c r="PMS26" s="1637"/>
      <c r="PMT26" s="1637"/>
      <c r="PMU26" s="1637"/>
      <c r="PMV26" s="1637"/>
      <c r="PMW26" s="1637"/>
      <c r="PMX26" s="1637"/>
      <c r="PMY26" s="1637"/>
      <c r="PMZ26" s="1637"/>
      <c r="PNA26" s="1637"/>
      <c r="PNB26" s="1637"/>
      <c r="PNC26" s="1637"/>
      <c r="PND26" s="1637"/>
      <c r="PNE26" s="1637"/>
      <c r="PNF26" s="1637"/>
      <c r="PNG26" s="1637"/>
      <c r="PNH26" s="1637"/>
      <c r="PNI26" s="1637"/>
      <c r="PNJ26" s="1637"/>
      <c r="PNK26" s="1637"/>
      <c r="PNL26" s="1637"/>
      <c r="PNM26" s="1637"/>
      <c r="PNN26" s="1637"/>
      <c r="PNO26" s="1637"/>
      <c r="PNP26" s="1637"/>
      <c r="PNQ26" s="1637"/>
      <c r="PNR26" s="1637"/>
      <c r="PNS26" s="1637"/>
      <c r="PNT26" s="1637"/>
      <c r="PNU26" s="1637"/>
      <c r="PNV26" s="1637"/>
      <c r="PNW26" s="1637"/>
      <c r="PNX26" s="1637"/>
      <c r="PNY26" s="1637"/>
      <c r="PNZ26" s="1637"/>
      <c r="POA26" s="1637"/>
      <c r="POB26" s="1637"/>
      <c r="POC26" s="1637"/>
      <c r="POD26" s="1637"/>
      <c r="POE26" s="1637"/>
      <c r="POF26" s="1637"/>
      <c r="POG26" s="1637"/>
      <c r="POH26" s="1637"/>
      <c r="POI26" s="1637"/>
      <c r="POJ26" s="1637"/>
      <c r="POK26" s="1637"/>
      <c r="POL26" s="1637"/>
      <c r="POM26" s="1637"/>
      <c r="PON26" s="1637"/>
      <c r="POO26" s="1637"/>
      <c r="POP26" s="1637"/>
      <c r="POQ26" s="1637"/>
      <c r="POR26" s="1637"/>
      <c r="POS26" s="1637"/>
      <c r="POT26" s="1637"/>
      <c r="POU26" s="1637"/>
      <c r="POV26" s="1637"/>
      <c r="POW26" s="1637"/>
      <c r="POX26" s="1637"/>
      <c r="POY26" s="1637"/>
      <c r="POZ26" s="1637"/>
      <c r="PPA26" s="1637"/>
      <c r="PPB26" s="1637"/>
      <c r="PPC26" s="1637"/>
      <c r="PPD26" s="1637"/>
      <c r="PPE26" s="1637"/>
      <c r="PPF26" s="1637"/>
      <c r="PPG26" s="1637"/>
      <c r="PPH26" s="1637"/>
      <c r="PPI26" s="1637"/>
      <c r="PPJ26" s="1637"/>
      <c r="PPK26" s="1637"/>
      <c r="PPL26" s="1637"/>
      <c r="PPM26" s="1637"/>
      <c r="PPN26" s="1637"/>
      <c r="PPO26" s="1637"/>
      <c r="PPP26" s="1637"/>
      <c r="PPQ26" s="1637"/>
      <c r="PPR26" s="1637"/>
      <c r="PPS26" s="1637"/>
      <c r="PPT26" s="1637"/>
      <c r="PPU26" s="1637"/>
      <c r="PPV26" s="1637"/>
      <c r="PPW26" s="1637"/>
      <c r="PPX26" s="1637"/>
      <c r="PPY26" s="1637"/>
      <c r="PPZ26" s="1637"/>
      <c r="PQA26" s="1637"/>
      <c r="PQB26" s="1637"/>
      <c r="PQC26" s="1637"/>
      <c r="PQD26" s="1637"/>
      <c r="PQE26" s="1637"/>
      <c r="PQF26" s="1637"/>
      <c r="PQG26" s="1637"/>
      <c r="PQH26" s="1637"/>
      <c r="PQI26" s="1637"/>
      <c r="PQJ26" s="1637"/>
      <c r="PQK26" s="1637"/>
      <c r="PQL26" s="1637"/>
      <c r="PQM26" s="1637"/>
      <c r="PQN26" s="1637"/>
      <c r="PQO26" s="1637"/>
      <c r="PQP26" s="1637"/>
      <c r="PQQ26" s="1637"/>
      <c r="PQR26" s="1637"/>
      <c r="PQS26" s="1637"/>
      <c r="PQT26" s="1637"/>
      <c r="PQU26" s="1637"/>
      <c r="PQV26" s="1637"/>
      <c r="PQW26" s="1637"/>
      <c r="PQX26" s="1637"/>
      <c r="PQY26" s="1637"/>
      <c r="PQZ26" s="1637"/>
      <c r="PRA26" s="1637"/>
      <c r="PRB26" s="1637"/>
      <c r="PRC26" s="1637"/>
      <c r="PRD26" s="1637"/>
      <c r="PRE26" s="1637"/>
      <c r="PRF26" s="1637"/>
      <c r="PRG26" s="1637"/>
      <c r="PRH26" s="1637"/>
      <c r="PRI26" s="1637"/>
      <c r="PRJ26" s="1637"/>
      <c r="PRK26" s="1637"/>
      <c r="PRL26" s="1637"/>
      <c r="PRM26" s="1637"/>
      <c r="PRN26" s="1637"/>
      <c r="PRO26" s="1637"/>
      <c r="PRP26" s="1637"/>
      <c r="PRQ26" s="1637"/>
      <c r="PRR26" s="1637"/>
      <c r="PRS26" s="1637"/>
      <c r="PRT26" s="1637"/>
      <c r="PRU26" s="1637"/>
      <c r="PRV26" s="1637"/>
      <c r="PRW26" s="1637"/>
      <c r="PRX26" s="1637"/>
      <c r="PRY26" s="1637"/>
      <c r="PRZ26" s="1637"/>
      <c r="PSA26" s="1637"/>
      <c r="PSB26" s="1637"/>
      <c r="PSC26" s="1637"/>
      <c r="PSD26" s="1637"/>
      <c r="PSE26" s="1637"/>
      <c r="PSF26" s="1637"/>
      <c r="PSG26" s="1637"/>
      <c r="PSH26" s="1637"/>
      <c r="PSI26" s="1637"/>
      <c r="PSJ26" s="1637"/>
      <c r="PSK26" s="1637"/>
      <c r="PSL26" s="1637"/>
      <c r="PSM26" s="1637"/>
      <c r="PSN26" s="1637"/>
      <c r="PSO26" s="1637"/>
      <c r="PSP26" s="1637"/>
      <c r="PSQ26" s="1637"/>
      <c r="PSR26" s="1637"/>
      <c r="PSS26" s="1637"/>
      <c r="PST26" s="1637"/>
      <c r="PSU26" s="1637"/>
      <c r="PSV26" s="1637"/>
      <c r="PSW26" s="1637"/>
      <c r="PSX26" s="1637"/>
      <c r="PSY26" s="1637"/>
      <c r="PSZ26" s="1637"/>
      <c r="PTA26" s="1637"/>
      <c r="PTB26" s="1637"/>
      <c r="PTC26" s="1637"/>
      <c r="PTD26" s="1637"/>
      <c r="PTE26" s="1637"/>
      <c r="PTF26" s="1637"/>
      <c r="PTG26" s="1637"/>
      <c r="PTH26" s="1637"/>
      <c r="PTI26" s="1637"/>
      <c r="PTJ26" s="1637"/>
      <c r="PTK26" s="1637"/>
      <c r="PTL26" s="1637"/>
      <c r="PTM26" s="1637"/>
      <c r="PTN26" s="1637"/>
      <c r="PTO26" s="1637"/>
      <c r="PTP26" s="1637"/>
      <c r="PTQ26" s="1637"/>
      <c r="PTR26" s="1637"/>
      <c r="PTS26" s="1637"/>
      <c r="PTT26" s="1637"/>
      <c r="PTU26" s="1637"/>
      <c r="PTV26" s="1637"/>
      <c r="PTW26" s="1637"/>
      <c r="PTX26" s="1637"/>
      <c r="PTY26" s="1637"/>
      <c r="PTZ26" s="1637"/>
      <c r="PUA26" s="1637"/>
      <c r="PUB26" s="1637"/>
      <c r="PUC26" s="1637"/>
      <c r="PUD26" s="1637"/>
      <c r="PUE26" s="1637"/>
      <c r="PUF26" s="1637"/>
      <c r="PUG26" s="1637"/>
      <c r="PUH26" s="1637"/>
      <c r="PUI26" s="1637"/>
      <c r="PUJ26" s="1637"/>
      <c r="PUK26" s="1637"/>
      <c r="PUL26" s="1637"/>
      <c r="PUM26" s="1637"/>
      <c r="PUN26" s="1637"/>
      <c r="PUO26" s="1637"/>
      <c r="PUP26" s="1637"/>
      <c r="PUQ26" s="1637"/>
      <c r="PUR26" s="1637"/>
      <c r="PUS26" s="1637"/>
      <c r="PUT26" s="1637"/>
      <c r="PUU26" s="1637"/>
      <c r="PUV26" s="1637"/>
      <c r="PUW26" s="1637"/>
      <c r="PUX26" s="1637"/>
      <c r="PUY26" s="1637"/>
      <c r="PUZ26" s="1637"/>
      <c r="PVA26" s="1637"/>
      <c r="PVB26" s="1637"/>
      <c r="PVC26" s="1637"/>
      <c r="PVD26" s="1637"/>
      <c r="PVE26" s="1637"/>
      <c r="PVF26" s="1637"/>
      <c r="PVG26" s="1637"/>
      <c r="PVH26" s="1637"/>
      <c r="PVI26" s="1637"/>
      <c r="PVJ26" s="1637"/>
      <c r="PVK26" s="1637"/>
      <c r="PVL26" s="1637"/>
      <c r="PVM26" s="1637"/>
      <c r="PVN26" s="1637"/>
      <c r="PVO26" s="1637"/>
      <c r="PVP26" s="1637"/>
      <c r="PVQ26" s="1637"/>
      <c r="PVR26" s="1637"/>
      <c r="PVS26" s="1637"/>
      <c r="PVT26" s="1637"/>
      <c r="PVU26" s="1637"/>
      <c r="PVV26" s="1637"/>
      <c r="PVW26" s="1637"/>
      <c r="PVX26" s="1637"/>
      <c r="PVY26" s="1637"/>
      <c r="PVZ26" s="1637"/>
      <c r="PWA26" s="1637"/>
      <c r="PWB26" s="1637"/>
      <c r="PWC26" s="1637"/>
      <c r="PWD26" s="1637"/>
      <c r="PWE26" s="1637"/>
      <c r="PWF26" s="1637"/>
      <c r="PWG26" s="1637"/>
      <c r="PWH26" s="1637"/>
      <c r="PWI26" s="1637"/>
      <c r="PWJ26" s="1637"/>
      <c r="PWK26" s="1637"/>
      <c r="PWL26" s="1637"/>
      <c r="PWM26" s="1637"/>
      <c r="PWN26" s="1637"/>
      <c r="PWO26" s="1637"/>
      <c r="PWP26" s="1637"/>
      <c r="PWQ26" s="1637"/>
      <c r="PWR26" s="1637"/>
      <c r="PWS26" s="1637"/>
      <c r="PWT26" s="1637"/>
      <c r="PWU26" s="1637"/>
      <c r="PWV26" s="1637"/>
      <c r="PWW26" s="1637"/>
      <c r="PWX26" s="1637"/>
      <c r="PWY26" s="1637"/>
      <c r="PWZ26" s="1637"/>
      <c r="PXA26" s="1637"/>
      <c r="PXB26" s="1637"/>
      <c r="PXC26" s="1637"/>
      <c r="PXD26" s="1637"/>
      <c r="PXE26" s="1637"/>
      <c r="PXF26" s="1637"/>
      <c r="PXG26" s="1637"/>
      <c r="PXH26" s="1637"/>
      <c r="PXI26" s="1637"/>
      <c r="PXJ26" s="1637"/>
      <c r="PXK26" s="1637"/>
      <c r="PXL26" s="1637"/>
      <c r="PXM26" s="1637"/>
      <c r="PXN26" s="1637"/>
      <c r="PXO26" s="1637"/>
      <c r="PXP26" s="1637"/>
      <c r="PXQ26" s="1637"/>
      <c r="PXR26" s="1637"/>
      <c r="PXS26" s="1637"/>
      <c r="PXT26" s="1637"/>
      <c r="PXU26" s="1637"/>
      <c r="PXV26" s="1637"/>
      <c r="PXW26" s="1637"/>
      <c r="PXX26" s="1637"/>
      <c r="PXY26" s="1637"/>
      <c r="PXZ26" s="1637"/>
      <c r="PYA26" s="1637"/>
      <c r="PYB26" s="1637"/>
      <c r="PYC26" s="1637"/>
      <c r="PYD26" s="1637"/>
      <c r="PYE26" s="1637"/>
      <c r="PYF26" s="1637"/>
      <c r="PYG26" s="1637"/>
      <c r="PYH26" s="1637"/>
      <c r="PYI26" s="1637"/>
      <c r="PYJ26" s="1637"/>
      <c r="PYK26" s="1637"/>
      <c r="PYL26" s="1637"/>
      <c r="PYM26" s="1637"/>
      <c r="PYN26" s="1637"/>
      <c r="PYO26" s="1637"/>
      <c r="PYP26" s="1637"/>
      <c r="PYQ26" s="1637"/>
      <c r="PYR26" s="1637"/>
      <c r="PYS26" s="1637"/>
      <c r="PYT26" s="1637"/>
      <c r="PYU26" s="1637"/>
      <c r="PYV26" s="1637"/>
      <c r="PYW26" s="1637"/>
      <c r="PYX26" s="1637"/>
      <c r="PYY26" s="1637"/>
      <c r="PYZ26" s="1637"/>
      <c r="PZA26" s="1637"/>
      <c r="PZB26" s="1637"/>
      <c r="PZC26" s="1637"/>
      <c r="PZD26" s="1637"/>
      <c r="PZE26" s="1637"/>
      <c r="PZF26" s="1637"/>
      <c r="PZG26" s="1637"/>
      <c r="PZH26" s="1637"/>
      <c r="PZI26" s="1637"/>
      <c r="PZJ26" s="1637"/>
      <c r="PZK26" s="1637"/>
      <c r="PZL26" s="1637"/>
      <c r="PZM26" s="1637"/>
      <c r="PZN26" s="1637"/>
      <c r="PZO26" s="1637"/>
      <c r="PZP26" s="1637"/>
      <c r="PZQ26" s="1637"/>
      <c r="PZR26" s="1637"/>
      <c r="PZS26" s="1637"/>
      <c r="PZT26" s="1637"/>
      <c r="PZU26" s="1637"/>
      <c r="PZV26" s="1637"/>
      <c r="PZW26" s="1637"/>
      <c r="PZX26" s="1637"/>
      <c r="PZY26" s="1637"/>
      <c r="PZZ26" s="1637"/>
      <c r="QAA26" s="1637"/>
      <c r="QAB26" s="1637"/>
      <c r="QAC26" s="1637"/>
      <c r="QAD26" s="1637"/>
      <c r="QAE26" s="1637"/>
      <c r="QAF26" s="1637"/>
      <c r="QAG26" s="1637"/>
      <c r="QAH26" s="1637"/>
      <c r="QAI26" s="1637"/>
      <c r="QAJ26" s="1637"/>
      <c r="QAK26" s="1637"/>
      <c r="QAL26" s="1637"/>
      <c r="QAM26" s="1637"/>
      <c r="QAN26" s="1637"/>
      <c r="QAO26" s="1637"/>
      <c r="QAP26" s="1637"/>
      <c r="QAQ26" s="1637"/>
      <c r="QAR26" s="1637"/>
      <c r="QAS26" s="1637"/>
      <c r="QAT26" s="1637"/>
      <c r="QAU26" s="1637"/>
      <c r="QAV26" s="1637"/>
      <c r="QAW26" s="1637"/>
      <c r="QAX26" s="1637"/>
      <c r="QAY26" s="1637"/>
      <c r="QAZ26" s="1637"/>
      <c r="QBA26" s="1637"/>
      <c r="QBB26" s="1637"/>
      <c r="QBC26" s="1637"/>
      <c r="QBD26" s="1637"/>
      <c r="QBE26" s="1637"/>
      <c r="QBF26" s="1637"/>
      <c r="QBG26" s="1637"/>
      <c r="QBH26" s="1637"/>
      <c r="QBI26" s="1637"/>
      <c r="QBJ26" s="1637"/>
      <c r="QBK26" s="1637"/>
      <c r="QBL26" s="1637"/>
      <c r="QBM26" s="1637"/>
      <c r="QBN26" s="1637"/>
      <c r="QBO26" s="1637"/>
      <c r="QBP26" s="1637"/>
      <c r="QBQ26" s="1637"/>
      <c r="QBR26" s="1637"/>
      <c r="QBS26" s="1637"/>
      <c r="QBT26" s="1637"/>
      <c r="QBU26" s="1637"/>
      <c r="QBV26" s="1637"/>
      <c r="QBW26" s="1637"/>
      <c r="QBX26" s="1637"/>
      <c r="QBY26" s="1637"/>
      <c r="QBZ26" s="1637"/>
      <c r="QCA26" s="1637"/>
      <c r="QCB26" s="1637"/>
      <c r="QCC26" s="1637"/>
      <c r="QCD26" s="1637"/>
      <c r="QCE26" s="1637"/>
      <c r="QCF26" s="1637"/>
      <c r="QCG26" s="1637"/>
      <c r="QCH26" s="1637"/>
      <c r="QCI26" s="1637"/>
      <c r="QCJ26" s="1637"/>
      <c r="QCK26" s="1637"/>
      <c r="QCL26" s="1637"/>
      <c r="QCM26" s="1637"/>
      <c r="QCN26" s="1637"/>
      <c r="QCO26" s="1637"/>
      <c r="QCP26" s="1637"/>
      <c r="QCQ26" s="1637"/>
      <c r="QCR26" s="1637"/>
      <c r="QCS26" s="1637"/>
      <c r="QCT26" s="1637"/>
      <c r="QCU26" s="1637"/>
      <c r="QCV26" s="1637"/>
      <c r="QCW26" s="1637"/>
      <c r="QCX26" s="1637"/>
      <c r="QCY26" s="1637"/>
      <c r="QCZ26" s="1637"/>
      <c r="QDA26" s="1637"/>
      <c r="QDB26" s="1637"/>
      <c r="QDC26" s="1637"/>
      <c r="QDD26" s="1637"/>
      <c r="QDE26" s="1637"/>
      <c r="QDF26" s="1637"/>
      <c r="QDG26" s="1637"/>
      <c r="QDH26" s="1637"/>
      <c r="QDI26" s="1637"/>
      <c r="QDJ26" s="1637"/>
      <c r="QDK26" s="1637"/>
      <c r="QDL26" s="1637"/>
      <c r="QDM26" s="1637"/>
      <c r="QDN26" s="1637"/>
      <c r="QDO26" s="1637"/>
      <c r="QDP26" s="1637"/>
      <c r="QDQ26" s="1637"/>
      <c r="QDR26" s="1637"/>
      <c r="QDS26" s="1637"/>
      <c r="QDT26" s="1637"/>
      <c r="QDU26" s="1637"/>
      <c r="QDV26" s="1637"/>
      <c r="QDW26" s="1637"/>
      <c r="QDX26" s="1637"/>
      <c r="QDY26" s="1637"/>
      <c r="QDZ26" s="1637"/>
      <c r="QEA26" s="1637"/>
      <c r="QEB26" s="1637"/>
      <c r="QEC26" s="1637"/>
      <c r="QED26" s="1637"/>
      <c r="QEE26" s="1637"/>
      <c r="QEF26" s="1637"/>
      <c r="QEG26" s="1637"/>
      <c r="QEH26" s="1637"/>
      <c r="QEI26" s="1637"/>
      <c r="QEJ26" s="1637"/>
      <c r="QEK26" s="1637"/>
      <c r="QEL26" s="1637"/>
      <c r="QEM26" s="1637"/>
      <c r="QEN26" s="1637"/>
      <c r="QEO26" s="1637"/>
      <c r="QEP26" s="1637"/>
      <c r="QEQ26" s="1637"/>
      <c r="QER26" s="1637"/>
      <c r="QES26" s="1637"/>
      <c r="QET26" s="1637"/>
      <c r="QEU26" s="1637"/>
      <c r="QEV26" s="1637"/>
      <c r="QEW26" s="1637"/>
      <c r="QEX26" s="1637"/>
      <c r="QEY26" s="1637"/>
      <c r="QEZ26" s="1637"/>
      <c r="QFA26" s="1637"/>
      <c r="QFB26" s="1637"/>
      <c r="QFC26" s="1637"/>
      <c r="QFD26" s="1637"/>
      <c r="QFE26" s="1637"/>
      <c r="QFF26" s="1637"/>
      <c r="QFG26" s="1637"/>
      <c r="QFH26" s="1637"/>
      <c r="QFI26" s="1637"/>
      <c r="QFJ26" s="1637"/>
      <c r="QFK26" s="1637"/>
      <c r="QFL26" s="1637"/>
      <c r="QFM26" s="1637"/>
      <c r="QFN26" s="1637"/>
      <c r="QFO26" s="1637"/>
      <c r="QFP26" s="1637"/>
      <c r="QFQ26" s="1637"/>
      <c r="QFR26" s="1637"/>
      <c r="QFS26" s="1637"/>
      <c r="QFT26" s="1637"/>
      <c r="QFU26" s="1637"/>
      <c r="QFV26" s="1637"/>
      <c r="QFW26" s="1637"/>
      <c r="QFX26" s="1637"/>
      <c r="QFY26" s="1637"/>
      <c r="QFZ26" s="1637"/>
      <c r="QGA26" s="1637"/>
      <c r="QGB26" s="1637"/>
      <c r="QGC26" s="1637"/>
      <c r="QGD26" s="1637"/>
      <c r="QGE26" s="1637"/>
      <c r="QGF26" s="1637"/>
      <c r="QGG26" s="1637"/>
      <c r="QGH26" s="1637"/>
      <c r="QGI26" s="1637"/>
      <c r="QGJ26" s="1637"/>
      <c r="QGK26" s="1637"/>
      <c r="QGL26" s="1637"/>
      <c r="QGM26" s="1637"/>
      <c r="QGN26" s="1637"/>
      <c r="QGO26" s="1637"/>
      <c r="QGP26" s="1637"/>
      <c r="QGQ26" s="1637"/>
      <c r="QGR26" s="1637"/>
      <c r="QGS26" s="1637"/>
      <c r="QGT26" s="1637"/>
      <c r="QGU26" s="1637"/>
      <c r="QGV26" s="1637"/>
      <c r="QGW26" s="1637"/>
      <c r="QGX26" s="1637"/>
      <c r="QGY26" s="1637"/>
      <c r="QGZ26" s="1637"/>
      <c r="QHA26" s="1637"/>
      <c r="QHB26" s="1637"/>
      <c r="QHC26" s="1637"/>
      <c r="QHD26" s="1637"/>
      <c r="QHE26" s="1637"/>
      <c r="QHF26" s="1637"/>
      <c r="QHG26" s="1637"/>
      <c r="QHH26" s="1637"/>
      <c r="QHI26" s="1637"/>
      <c r="QHJ26" s="1637"/>
      <c r="QHK26" s="1637"/>
      <c r="QHL26" s="1637"/>
      <c r="QHM26" s="1637"/>
      <c r="QHN26" s="1637"/>
      <c r="QHO26" s="1637"/>
      <c r="QHP26" s="1637"/>
      <c r="QHQ26" s="1637"/>
      <c r="QHR26" s="1637"/>
      <c r="QHS26" s="1637"/>
      <c r="QHT26" s="1637"/>
      <c r="QHU26" s="1637"/>
      <c r="QHV26" s="1637"/>
      <c r="QHW26" s="1637"/>
      <c r="QHX26" s="1637"/>
      <c r="QHY26" s="1637"/>
      <c r="QHZ26" s="1637"/>
      <c r="QIA26" s="1637"/>
      <c r="QIB26" s="1637"/>
      <c r="QIC26" s="1637"/>
      <c r="QID26" s="1637"/>
      <c r="QIE26" s="1637"/>
      <c r="QIF26" s="1637"/>
      <c r="QIG26" s="1637"/>
      <c r="QIH26" s="1637"/>
      <c r="QII26" s="1637"/>
      <c r="QIJ26" s="1637"/>
      <c r="QIK26" s="1637"/>
      <c r="QIL26" s="1637"/>
      <c r="QIM26" s="1637"/>
      <c r="QIN26" s="1637"/>
      <c r="QIO26" s="1637"/>
      <c r="QIP26" s="1637"/>
      <c r="QIQ26" s="1637"/>
      <c r="QIR26" s="1637"/>
      <c r="QIS26" s="1637"/>
      <c r="QIT26" s="1637"/>
      <c r="QIU26" s="1637"/>
      <c r="QIV26" s="1637"/>
      <c r="QIW26" s="1637"/>
      <c r="QIX26" s="1637"/>
      <c r="QIY26" s="1637"/>
      <c r="QIZ26" s="1637"/>
      <c r="QJA26" s="1637"/>
      <c r="QJB26" s="1637"/>
      <c r="QJC26" s="1637"/>
      <c r="QJD26" s="1637"/>
      <c r="QJE26" s="1637"/>
      <c r="QJF26" s="1637"/>
      <c r="QJG26" s="1637"/>
      <c r="QJH26" s="1637"/>
      <c r="QJI26" s="1637"/>
      <c r="QJJ26" s="1637"/>
      <c r="QJK26" s="1637"/>
      <c r="QJL26" s="1637"/>
      <c r="QJM26" s="1637"/>
      <c r="QJN26" s="1637"/>
      <c r="QJO26" s="1637"/>
      <c r="QJP26" s="1637"/>
      <c r="QJQ26" s="1637"/>
      <c r="QJR26" s="1637"/>
      <c r="QJS26" s="1637"/>
      <c r="QJT26" s="1637"/>
      <c r="QJU26" s="1637"/>
      <c r="QJV26" s="1637"/>
      <c r="QJW26" s="1637"/>
      <c r="QJX26" s="1637"/>
      <c r="QJY26" s="1637"/>
      <c r="QJZ26" s="1637"/>
      <c r="QKA26" s="1637"/>
      <c r="QKB26" s="1637"/>
      <c r="QKC26" s="1637"/>
      <c r="QKD26" s="1637"/>
      <c r="QKE26" s="1637"/>
      <c r="QKF26" s="1637"/>
      <c r="QKG26" s="1637"/>
      <c r="QKH26" s="1637"/>
      <c r="QKI26" s="1637"/>
      <c r="QKJ26" s="1637"/>
      <c r="QKK26" s="1637"/>
      <c r="QKL26" s="1637"/>
      <c r="QKM26" s="1637"/>
      <c r="QKN26" s="1637"/>
      <c r="QKO26" s="1637"/>
      <c r="QKP26" s="1637"/>
      <c r="QKQ26" s="1637"/>
      <c r="QKR26" s="1637"/>
      <c r="QKS26" s="1637"/>
      <c r="QKT26" s="1637"/>
      <c r="QKU26" s="1637"/>
      <c r="QKV26" s="1637"/>
      <c r="QKW26" s="1637"/>
      <c r="QKX26" s="1637"/>
      <c r="QKY26" s="1637"/>
      <c r="QKZ26" s="1637"/>
      <c r="QLA26" s="1637"/>
      <c r="QLB26" s="1637"/>
      <c r="QLC26" s="1637"/>
      <c r="QLD26" s="1637"/>
      <c r="QLE26" s="1637"/>
      <c r="QLF26" s="1637"/>
      <c r="QLG26" s="1637"/>
      <c r="QLH26" s="1637"/>
      <c r="QLI26" s="1637"/>
      <c r="QLJ26" s="1637"/>
      <c r="QLK26" s="1637"/>
      <c r="QLL26" s="1637"/>
      <c r="QLM26" s="1637"/>
      <c r="QLN26" s="1637"/>
      <c r="QLO26" s="1637"/>
      <c r="QLP26" s="1637"/>
      <c r="QLQ26" s="1637"/>
      <c r="QLR26" s="1637"/>
      <c r="QLS26" s="1637"/>
      <c r="QLT26" s="1637"/>
      <c r="QLU26" s="1637"/>
      <c r="QLV26" s="1637"/>
      <c r="QLW26" s="1637"/>
      <c r="QLX26" s="1637"/>
      <c r="QLY26" s="1637"/>
      <c r="QLZ26" s="1637"/>
      <c r="QMA26" s="1637"/>
      <c r="QMB26" s="1637"/>
      <c r="QMC26" s="1637"/>
      <c r="QMD26" s="1637"/>
      <c r="QME26" s="1637"/>
      <c r="QMF26" s="1637"/>
      <c r="QMG26" s="1637"/>
      <c r="QMH26" s="1637"/>
      <c r="QMI26" s="1637"/>
      <c r="QMJ26" s="1637"/>
      <c r="QMK26" s="1637"/>
      <c r="QML26" s="1637"/>
      <c r="QMM26" s="1637"/>
      <c r="QMN26" s="1637"/>
      <c r="QMO26" s="1637"/>
      <c r="QMP26" s="1637"/>
      <c r="QMQ26" s="1637"/>
      <c r="QMR26" s="1637"/>
      <c r="QMS26" s="1637"/>
      <c r="QMT26" s="1637"/>
      <c r="QMU26" s="1637"/>
      <c r="QMV26" s="1637"/>
      <c r="QMW26" s="1637"/>
      <c r="QMX26" s="1637"/>
      <c r="QMY26" s="1637"/>
      <c r="QMZ26" s="1637"/>
      <c r="QNA26" s="1637"/>
      <c r="QNB26" s="1637"/>
      <c r="QNC26" s="1637"/>
      <c r="QND26" s="1637"/>
      <c r="QNE26" s="1637"/>
      <c r="QNF26" s="1637"/>
      <c r="QNG26" s="1637"/>
      <c r="QNH26" s="1637"/>
      <c r="QNI26" s="1637"/>
      <c r="QNJ26" s="1637"/>
      <c r="QNK26" s="1637"/>
      <c r="QNL26" s="1637"/>
      <c r="QNM26" s="1637"/>
      <c r="QNN26" s="1637"/>
      <c r="QNO26" s="1637"/>
      <c r="QNP26" s="1637"/>
      <c r="QNQ26" s="1637"/>
      <c r="QNR26" s="1637"/>
      <c r="QNS26" s="1637"/>
      <c r="QNT26" s="1637"/>
      <c r="QNU26" s="1637"/>
      <c r="QNV26" s="1637"/>
      <c r="QNW26" s="1637"/>
      <c r="QNX26" s="1637"/>
      <c r="QNY26" s="1637"/>
      <c r="QNZ26" s="1637"/>
      <c r="QOA26" s="1637"/>
      <c r="QOB26" s="1637"/>
      <c r="QOC26" s="1637"/>
      <c r="QOD26" s="1637"/>
      <c r="QOE26" s="1637"/>
      <c r="QOF26" s="1637"/>
      <c r="QOG26" s="1637"/>
      <c r="QOH26" s="1637"/>
      <c r="QOI26" s="1637"/>
      <c r="QOJ26" s="1637"/>
      <c r="QOK26" s="1637"/>
      <c r="QOL26" s="1637"/>
      <c r="QOM26" s="1637"/>
      <c r="QON26" s="1637"/>
      <c r="QOO26" s="1637"/>
      <c r="QOP26" s="1637"/>
      <c r="QOQ26" s="1637"/>
      <c r="QOR26" s="1637"/>
      <c r="QOS26" s="1637"/>
      <c r="QOT26" s="1637"/>
      <c r="QOU26" s="1637"/>
      <c r="QOV26" s="1637"/>
      <c r="QOW26" s="1637"/>
      <c r="QOX26" s="1637"/>
      <c r="QOY26" s="1637"/>
      <c r="QOZ26" s="1637"/>
      <c r="QPA26" s="1637"/>
      <c r="QPB26" s="1637"/>
      <c r="QPC26" s="1637"/>
      <c r="QPD26" s="1637"/>
      <c r="QPE26" s="1637"/>
      <c r="QPF26" s="1637"/>
      <c r="QPG26" s="1637"/>
      <c r="QPH26" s="1637"/>
      <c r="QPI26" s="1637"/>
      <c r="QPJ26" s="1637"/>
      <c r="QPK26" s="1637"/>
      <c r="QPL26" s="1637"/>
      <c r="QPM26" s="1637"/>
      <c r="QPN26" s="1637"/>
      <c r="QPO26" s="1637"/>
      <c r="QPP26" s="1637"/>
      <c r="QPQ26" s="1637"/>
      <c r="QPR26" s="1637"/>
      <c r="QPS26" s="1637"/>
      <c r="QPT26" s="1637"/>
      <c r="QPU26" s="1637"/>
      <c r="QPV26" s="1637"/>
      <c r="QPW26" s="1637"/>
      <c r="QPX26" s="1637"/>
      <c r="QPY26" s="1637"/>
      <c r="QPZ26" s="1637"/>
      <c r="QQA26" s="1637"/>
      <c r="QQB26" s="1637"/>
      <c r="QQC26" s="1637"/>
      <c r="QQD26" s="1637"/>
      <c r="QQE26" s="1637"/>
      <c r="QQF26" s="1637"/>
      <c r="QQG26" s="1637"/>
      <c r="QQH26" s="1637"/>
      <c r="QQI26" s="1637"/>
      <c r="QQJ26" s="1637"/>
      <c r="QQK26" s="1637"/>
      <c r="QQL26" s="1637"/>
      <c r="QQM26" s="1637"/>
      <c r="QQN26" s="1637"/>
      <c r="QQO26" s="1637"/>
      <c r="QQP26" s="1637"/>
      <c r="QQQ26" s="1637"/>
      <c r="QQR26" s="1637"/>
      <c r="QQS26" s="1637"/>
      <c r="QQT26" s="1637"/>
      <c r="QQU26" s="1637"/>
      <c r="QQV26" s="1637"/>
      <c r="QQW26" s="1637"/>
      <c r="QQX26" s="1637"/>
      <c r="QQY26" s="1637"/>
      <c r="QQZ26" s="1637"/>
      <c r="QRA26" s="1637"/>
      <c r="QRB26" s="1637"/>
      <c r="QRC26" s="1637"/>
      <c r="QRD26" s="1637"/>
      <c r="QRE26" s="1637"/>
      <c r="QRF26" s="1637"/>
      <c r="QRG26" s="1637"/>
      <c r="QRH26" s="1637"/>
      <c r="QRI26" s="1637"/>
      <c r="QRJ26" s="1637"/>
      <c r="QRK26" s="1637"/>
      <c r="QRL26" s="1637"/>
      <c r="QRM26" s="1637"/>
      <c r="QRN26" s="1637"/>
      <c r="QRO26" s="1637"/>
      <c r="QRP26" s="1637"/>
      <c r="QRQ26" s="1637"/>
      <c r="QRR26" s="1637"/>
      <c r="QRS26" s="1637"/>
      <c r="QRT26" s="1637"/>
      <c r="QRU26" s="1637"/>
      <c r="QRV26" s="1637"/>
      <c r="QRW26" s="1637"/>
      <c r="QRX26" s="1637"/>
      <c r="QRY26" s="1637"/>
      <c r="QRZ26" s="1637"/>
      <c r="QSA26" s="1637"/>
      <c r="QSB26" s="1637"/>
      <c r="QSC26" s="1637"/>
      <c r="QSD26" s="1637"/>
      <c r="QSE26" s="1637"/>
      <c r="QSF26" s="1637"/>
      <c r="QSG26" s="1637"/>
      <c r="QSH26" s="1637"/>
      <c r="QSI26" s="1637"/>
      <c r="QSJ26" s="1637"/>
      <c r="QSK26" s="1637"/>
      <c r="QSL26" s="1637"/>
      <c r="QSM26" s="1637"/>
      <c r="QSN26" s="1637"/>
      <c r="QSO26" s="1637"/>
      <c r="QSP26" s="1637"/>
      <c r="QSQ26" s="1637"/>
      <c r="QSR26" s="1637"/>
      <c r="QSS26" s="1637"/>
      <c r="QST26" s="1637"/>
      <c r="QSU26" s="1637"/>
      <c r="QSV26" s="1637"/>
      <c r="QSW26" s="1637"/>
      <c r="QSX26" s="1637"/>
      <c r="QSY26" s="1637"/>
      <c r="QSZ26" s="1637"/>
      <c r="QTA26" s="1637"/>
      <c r="QTB26" s="1637"/>
      <c r="QTC26" s="1637"/>
      <c r="QTD26" s="1637"/>
      <c r="QTE26" s="1637"/>
      <c r="QTF26" s="1637"/>
      <c r="QTG26" s="1637"/>
      <c r="QTH26" s="1637"/>
      <c r="QTI26" s="1637"/>
      <c r="QTJ26" s="1637"/>
      <c r="QTK26" s="1637"/>
      <c r="QTL26" s="1637"/>
      <c r="QTM26" s="1637"/>
      <c r="QTN26" s="1637"/>
      <c r="QTO26" s="1637"/>
      <c r="QTP26" s="1637"/>
      <c r="QTQ26" s="1637"/>
      <c r="QTR26" s="1637"/>
      <c r="QTS26" s="1637"/>
      <c r="QTT26" s="1637"/>
      <c r="QTU26" s="1637"/>
      <c r="QTV26" s="1637"/>
      <c r="QTW26" s="1637"/>
      <c r="QTX26" s="1637"/>
      <c r="QTY26" s="1637"/>
      <c r="QTZ26" s="1637"/>
      <c r="QUA26" s="1637"/>
      <c r="QUB26" s="1637"/>
      <c r="QUC26" s="1637"/>
      <c r="QUD26" s="1637"/>
      <c r="QUE26" s="1637"/>
      <c r="QUF26" s="1637"/>
      <c r="QUG26" s="1637"/>
      <c r="QUH26" s="1637"/>
      <c r="QUI26" s="1637"/>
      <c r="QUJ26" s="1637"/>
      <c r="QUK26" s="1637"/>
      <c r="QUL26" s="1637"/>
      <c r="QUM26" s="1637"/>
      <c r="QUN26" s="1637"/>
      <c r="QUO26" s="1637"/>
      <c r="QUP26" s="1637"/>
      <c r="QUQ26" s="1637"/>
      <c r="QUR26" s="1637"/>
      <c r="QUS26" s="1637"/>
      <c r="QUT26" s="1637"/>
      <c r="QUU26" s="1637"/>
      <c r="QUV26" s="1637"/>
      <c r="QUW26" s="1637"/>
      <c r="QUX26" s="1637"/>
      <c r="QUY26" s="1637"/>
      <c r="QUZ26" s="1637"/>
      <c r="QVA26" s="1637"/>
      <c r="QVB26" s="1637"/>
      <c r="QVC26" s="1637"/>
      <c r="QVD26" s="1637"/>
      <c r="QVE26" s="1637"/>
      <c r="QVF26" s="1637"/>
      <c r="QVG26" s="1637"/>
      <c r="QVH26" s="1637"/>
      <c r="QVI26" s="1637"/>
      <c r="QVJ26" s="1637"/>
      <c r="QVK26" s="1637"/>
      <c r="QVL26" s="1637"/>
      <c r="QVM26" s="1637"/>
      <c r="QVN26" s="1637"/>
      <c r="QVO26" s="1637"/>
      <c r="QVP26" s="1637"/>
      <c r="QVQ26" s="1637"/>
      <c r="QVR26" s="1637"/>
      <c r="QVS26" s="1637"/>
      <c r="QVT26" s="1637"/>
      <c r="QVU26" s="1637"/>
      <c r="QVV26" s="1637"/>
      <c r="QVW26" s="1637"/>
      <c r="QVX26" s="1637"/>
      <c r="QVY26" s="1637"/>
      <c r="QVZ26" s="1637"/>
      <c r="QWA26" s="1637"/>
      <c r="QWB26" s="1637"/>
      <c r="QWC26" s="1637"/>
      <c r="QWD26" s="1637"/>
      <c r="QWE26" s="1637"/>
      <c r="QWF26" s="1637"/>
      <c r="QWG26" s="1637"/>
      <c r="QWH26" s="1637"/>
      <c r="QWI26" s="1637"/>
      <c r="QWJ26" s="1637"/>
      <c r="QWK26" s="1637"/>
      <c r="QWL26" s="1637"/>
      <c r="QWM26" s="1637"/>
      <c r="QWN26" s="1637"/>
      <c r="QWO26" s="1637"/>
      <c r="QWP26" s="1637"/>
      <c r="QWQ26" s="1637"/>
      <c r="QWR26" s="1637"/>
      <c r="QWS26" s="1637"/>
      <c r="QWT26" s="1637"/>
      <c r="QWU26" s="1637"/>
      <c r="QWV26" s="1637"/>
      <c r="QWW26" s="1637"/>
      <c r="QWX26" s="1637"/>
      <c r="QWY26" s="1637"/>
      <c r="QWZ26" s="1637"/>
      <c r="QXA26" s="1637"/>
      <c r="QXB26" s="1637"/>
      <c r="QXC26" s="1637"/>
      <c r="QXD26" s="1637"/>
      <c r="QXE26" s="1637"/>
      <c r="QXF26" s="1637"/>
      <c r="QXG26" s="1637"/>
      <c r="QXH26" s="1637"/>
      <c r="QXI26" s="1637"/>
      <c r="QXJ26" s="1637"/>
      <c r="QXK26" s="1637"/>
      <c r="QXL26" s="1637"/>
      <c r="QXM26" s="1637"/>
      <c r="QXN26" s="1637"/>
      <c r="QXO26" s="1637"/>
      <c r="QXP26" s="1637"/>
      <c r="QXQ26" s="1637"/>
      <c r="QXR26" s="1637"/>
      <c r="QXS26" s="1637"/>
      <c r="QXT26" s="1637"/>
      <c r="QXU26" s="1637"/>
      <c r="QXV26" s="1637"/>
      <c r="QXW26" s="1637"/>
      <c r="QXX26" s="1637"/>
      <c r="QXY26" s="1637"/>
      <c r="QXZ26" s="1637"/>
      <c r="QYA26" s="1637"/>
      <c r="QYB26" s="1637"/>
      <c r="QYC26" s="1637"/>
      <c r="QYD26" s="1637"/>
      <c r="QYE26" s="1637"/>
      <c r="QYF26" s="1637"/>
      <c r="QYG26" s="1637"/>
      <c r="QYH26" s="1637"/>
      <c r="QYI26" s="1637"/>
      <c r="QYJ26" s="1637"/>
      <c r="QYK26" s="1637"/>
      <c r="QYL26" s="1637"/>
      <c r="QYM26" s="1637"/>
      <c r="QYN26" s="1637"/>
      <c r="QYO26" s="1637"/>
      <c r="QYP26" s="1637"/>
      <c r="QYQ26" s="1637"/>
      <c r="QYR26" s="1637"/>
      <c r="QYS26" s="1637"/>
      <c r="QYT26" s="1637"/>
      <c r="QYU26" s="1637"/>
      <c r="QYV26" s="1637"/>
      <c r="QYW26" s="1637"/>
      <c r="QYX26" s="1637"/>
      <c r="QYY26" s="1637"/>
      <c r="QYZ26" s="1637"/>
      <c r="QZA26" s="1637"/>
      <c r="QZB26" s="1637"/>
      <c r="QZC26" s="1637"/>
      <c r="QZD26" s="1637"/>
      <c r="QZE26" s="1637"/>
      <c r="QZF26" s="1637"/>
      <c r="QZG26" s="1637"/>
      <c r="QZH26" s="1637"/>
      <c r="QZI26" s="1637"/>
      <c r="QZJ26" s="1637"/>
      <c r="QZK26" s="1637"/>
      <c r="QZL26" s="1637"/>
      <c r="QZM26" s="1637"/>
      <c r="QZN26" s="1637"/>
      <c r="QZO26" s="1637"/>
      <c r="QZP26" s="1637"/>
      <c r="QZQ26" s="1637"/>
      <c r="QZR26" s="1637"/>
      <c r="QZS26" s="1637"/>
      <c r="QZT26" s="1637"/>
      <c r="QZU26" s="1637"/>
      <c r="QZV26" s="1637"/>
      <c r="QZW26" s="1637"/>
      <c r="QZX26" s="1637"/>
      <c r="QZY26" s="1637"/>
      <c r="QZZ26" s="1637"/>
      <c r="RAA26" s="1637"/>
      <c r="RAB26" s="1637"/>
      <c r="RAC26" s="1637"/>
      <c r="RAD26" s="1637"/>
      <c r="RAE26" s="1637"/>
      <c r="RAF26" s="1637"/>
      <c r="RAG26" s="1637"/>
      <c r="RAH26" s="1637"/>
      <c r="RAI26" s="1637"/>
      <c r="RAJ26" s="1637"/>
      <c r="RAK26" s="1637"/>
      <c r="RAL26" s="1637"/>
      <c r="RAM26" s="1637"/>
      <c r="RAN26" s="1637"/>
      <c r="RAO26" s="1637"/>
      <c r="RAP26" s="1637"/>
      <c r="RAQ26" s="1637"/>
      <c r="RAR26" s="1637"/>
      <c r="RAS26" s="1637"/>
      <c r="RAT26" s="1637"/>
      <c r="RAU26" s="1637"/>
      <c r="RAV26" s="1637"/>
      <c r="RAW26" s="1637"/>
      <c r="RAX26" s="1637"/>
      <c r="RAY26" s="1637"/>
      <c r="RAZ26" s="1637"/>
      <c r="RBA26" s="1637"/>
      <c r="RBB26" s="1637"/>
      <c r="RBC26" s="1637"/>
      <c r="RBD26" s="1637"/>
      <c r="RBE26" s="1637"/>
      <c r="RBF26" s="1637"/>
      <c r="RBG26" s="1637"/>
      <c r="RBH26" s="1637"/>
      <c r="RBI26" s="1637"/>
      <c r="RBJ26" s="1637"/>
      <c r="RBK26" s="1637"/>
      <c r="RBL26" s="1637"/>
      <c r="RBM26" s="1637"/>
      <c r="RBN26" s="1637"/>
      <c r="RBO26" s="1637"/>
      <c r="RBP26" s="1637"/>
      <c r="RBQ26" s="1637"/>
      <c r="RBR26" s="1637"/>
      <c r="RBS26" s="1637"/>
      <c r="RBT26" s="1637"/>
      <c r="RBU26" s="1637"/>
      <c r="RBV26" s="1637"/>
      <c r="RBW26" s="1637"/>
      <c r="RBX26" s="1637"/>
      <c r="RBY26" s="1637"/>
      <c r="RBZ26" s="1637"/>
      <c r="RCA26" s="1637"/>
      <c r="RCB26" s="1637"/>
      <c r="RCC26" s="1637"/>
      <c r="RCD26" s="1637"/>
      <c r="RCE26" s="1637"/>
      <c r="RCF26" s="1637"/>
      <c r="RCG26" s="1637"/>
      <c r="RCH26" s="1637"/>
      <c r="RCI26" s="1637"/>
      <c r="RCJ26" s="1637"/>
      <c r="RCK26" s="1637"/>
      <c r="RCL26" s="1637"/>
      <c r="RCM26" s="1637"/>
      <c r="RCN26" s="1637"/>
      <c r="RCO26" s="1637"/>
      <c r="RCP26" s="1637"/>
      <c r="RCQ26" s="1637"/>
      <c r="RCR26" s="1637"/>
      <c r="RCS26" s="1637"/>
      <c r="RCT26" s="1637"/>
      <c r="RCU26" s="1637"/>
      <c r="RCV26" s="1637"/>
      <c r="RCW26" s="1637"/>
      <c r="RCX26" s="1637"/>
      <c r="RCY26" s="1637"/>
      <c r="RCZ26" s="1637"/>
      <c r="RDA26" s="1637"/>
      <c r="RDB26" s="1637"/>
      <c r="RDC26" s="1637"/>
      <c r="RDD26" s="1637"/>
      <c r="RDE26" s="1637"/>
      <c r="RDF26" s="1637"/>
      <c r="RDG26" s="1637"/>
      <c r="RDH26" s="1637"/>
      <c r="RDI26" s="1637"/>
      <c r="RDJ26" s="1637"/>
      <c r="RDK26" s="1637"/>
      <c r="RDL26" s="1637"/>
      <c r="RDM26" s="1637"/>
      <c r="RDN26" s="1637"/>
      <c r="RDO26" s="1637"/>
      <c r="RDP26" s="1637"/>
      <c r="RDQ26" s="1637"/>
      <c r="RDR26" s="1637"/>
      <c r="RDS26" s="1637"/>
      <c r="RDT26" s="1637"/>
      <c r="RDU26" s="1637"/>
      <c r="RDV26" s="1637"/>
      <c r="RDW26" s="1637"/>
      <c r="RDX26" s="1637"/>
      <c r="RDY26" s="1637"/>
      <c r="RDZ26" s="1637"/>
      <c r="REA26" s="1637"/>
      <c r="REB26" s="1637"/>
      <c r="REC26" s="1637"/>
      <c r="RED26" s="1637"/>
      <c r="REE26" s="1637"/>
      <c r="REF26" s="1637"/>
      <c r="REG26" s="1637"/>
      <c r="REH26" s="1637"/>
      <c r="REI26" s="1637"/>
      <c r="REJ26" s="1637"/>
      <c r="REK26" s="1637"/>
      <c r="REL26" s="1637"/>
      <c r="REM26" s="1637"/>
      <c r="REN26" s="1637"/>
      <c r="REO26" s="1637"/>
      <c r="REP26" s="1637"/>
      <c r="REQ26" s="1637"/>
      <c r="RER26" s="1637"/>
      <c r="RES26" s="1637"/>
      <c r="RET26" s="1637"/>
      <c r="REU26" s="1637"/>
      <c r="REV26" s="1637"/>
      <c r="REW26" s="1637"/>
      <c r="REX26" s="1637"/>
      <c r="REY26" s="1637"/>
      <c r="REZ26" s="1637"/>
      <c r="RFA26" s="1637"/>
      <c r="RFB26" s="1637"/>
      <c r="RFC26" s="1637"/>
      <c r="RFD26" s="1637"/>
      <c r="RFE26" s="1637"/>
      <c r="RFF26" s="1637"/>
      <c r="RFG26" s="1637"/>
      <c r="RFH26" s="1637"/>
      <c r="RFI26" s="1637"/>
      <c r="RFJ26" s="1637"/>
      <c r="RFK26" s="1637"/>
      <c r="RFL26" s="1637"/>
      <c r="RFM26" s="1637"/>
      <c r="RFN26" s="1637"/>
      <c r="RFO26" s="1637"/>
      <c r="RFP26" s="1637"/>
      <c r="RFQ26" s="1637"/>
      <c r="RFR26" s="1637"/>
      <c r="RFS26" s="1637"/>
      <c r="RFT26" s="1637"/>
      <c r="RFU26" s="1637"/>
      <c r="RFV26" s="1637"/>
      <c r="RFW26" s="1637"/>
      <c r="RFX26" s="1637"/>
      <c r="RFY26" s="1637"/>
      <c r="RFZ26" s="1637"/>
      <c r="RGA26" s="1637"/>
      <c r="RGB26" s="1637"/>
      <c r="RGC26" s="1637"/>
      <c r="RGD26" s="1637"/>
      <c r="RGE26" s="1637"/>
      <c r="RGF26" s="1637"/>
      <c r="RGG26" s="1637"/>
      <c r="RGH26" s="1637"/>
      <c r="RGI26" s="1637"/>
      <c r="RGJ26" s="1637"/>
      <c r="RGK26" s="1637"/>
      <c r="RGL26" s="1637"/>
      <c r="RGM26" s="1637"/>
      <c r="RGN26" s="1637"/>
      <c r="RGO26" s="1637"/>
      <c r="RGP26" s="1637"/>
      <c r="RGQ26" s="1637"/>
      <c r="RGR26" s="1637"/>
      <c r="RGS26" s="1637"/>
      <c r="RGT26" s="1637"/>
      <c r="RGU26" s="1637"/>
      <c r="RGV26" s="1637"/>
      <c r="RGW26" s="1637"/>
      <c r="RGX26" s="1637"/>
      <c r="RGY26" s="1637"/>
      <c r="RGZ26" s="1637"/>
      <c r="RHA26" s="1637"/>
      <c r="RHB26" s="1637"/>
      <c r="RHC26" s="1637"/>
      <c r="RHD26" s="1637"/>
      <c r="RHE26" s="1637"/>
      <c r="RHF26" s="1637"/>
      <c r="RHG26" s="1637"/>
      <c r="RHH26" s="1637"/>
      <c r="RHI26" s="1637"/>
      <c r="RHJ26" s="1637"/>
      <c r="RHK26" s="1637"/>
      <c r="RHL26" s="1637"/>
      <c r="RHM26" s="1637"/>
      <c r="RHN26" s="1637"/>
      <c r="RHO26" s="1637"/>
      <c r="RHP26" s="1637"/>
      <c r="RHQ26" s="1637"/>
      <c r="RHR26" s="1637"/>
      <c r="RHS26" s="1637"/>
      <c r="RHT26" s="1637"/>
      <c r="RHU26" s="1637"/>
      <c r="RHV26" s="1637"/>
      <c r="RHW26" s="1637"/>
      <c r="RHX26" s="1637"/>
      <c r="RHY26" s="1637"/>
      <c r="RHZ26" s="1637"/>
      <c r="RIA26" s="1637"/>
      <c r="RIB26" s="1637"/>
      <c r="RIC26" s="1637"/>
      <c r="RID26" s="1637"/>
      <c r="RIE26" s="1637"/>
      <c r="RIF26" s="1637"/>
      <c r="RIG26" s="1637"/>
      <c r="RIH26" s="1637"/>
      <c r="RII26" s="1637"/>
      <c r="RIJ26" s="1637"/>
      <c r="RIK26" s="1637"/>
      <c r="RIL26" s="1637"/>
      <c r="RIM26" s="1637"/>
      <c r="RIN26" s="1637"/>
      <c r="RIO26" s="1637"/>
      <c r="RIP26" s="1637"/>
      <c r="RIQ26" s="1637"/>
      <c r="RIR26" s="1637"/>
      <c r="RIS26" s="1637"/>
      <c r="RIT26" s="1637"/>
      <c r="RIU26" s="1637"/>
      <c r="RIV26" s="1637"/>
      <c r="RIW26" s="1637"/>
      <c r="RIX26" s="1637"/>
      <c r="RIY26" s="1637"/>
      <c r="RIZ26" s="1637"/>
      <c r="RJA26" s="1637"/>
      <c r="RJB26" s="1637"/>
      <c r="RJC26" s="1637"/>
      <c r="RJD26" s="1637"/>
      <c r="RJE26" s="1637"/>
      <c r="RJF26" s="1637"/>
      <c r="RJG26" s="1637"/>
      <c r="RJH26" s="1637"/>
      <c r="RJI26" s="1637"/>
      <c r="RJJ26" s="1637"/>
      <c r="RJK26" s="1637"/>
      <c r="RJL26" s="1637"/>
      <c r="RJM26" s="1637"/>
      <c r="RJN26" s="1637"/>
      <c r="RJO26" s="1637"/>
      <c r="RJP26" s="1637"/>
      <c r="RJQ26" s="1637"/>
      <c r="RJR26" s="1637"/>
      <c r="RJS26" s="1637"/>
      <c r="RJT26" s="1637"/>
      <c r="RJU26" s="1637"/>
      <c r="RJV26" s="1637"/>
      <c r="RJW26" s="1637"/>
      <c r="RJX26" s="1637"/>
      <c r="RJY26" s="1637"/>
      <c r="RJZ26" s="1637"/>
      <c r="RKA26" s="1637"/>
      <c r="RKB26" s="1637"/>
      <c r="RKC26" s="1637"/>
      <c r="RKD26" s="1637"/>
      <c r="RKE26" s="1637"/>
      <c r="RKF26" s="1637"/>
      <c r="RKG26" s="1637"/>
      <c r="RKH26" s="1637"/>
      <c r="RKI26" s="1637"/>
      <c r="RKJ26" s="1637"/>
      <c r="RKK26" s="1637"/>
      <c r="RKL26" s="1637"/>
      <c r="RKM26" s="1637"/>
      <c r="RKN26" s="1637"/>
      <c r="RKO26" s="1637"/>
      <c r="RKP26" s="1637"/>
      <c r="RKQ26" s="1637"/>
      <c r="RKR26" s="1637"/>
      <c r="RKS26" s="1637"/>
      <c r="RKT26" s="1637"/>
      <c r="RKU26" s="1637"/>
      <c r="RKV26" s="1637"/>
      <c r="RKW26" s="1637"/>
      <c r="RKX26" s="1637"/>
      <c r="RKY26" s="1637"/>
      <c r="RKZ26" s="1637"/>
      <c r="RLA26" s="1637"/>
      <c r="RLB26" s="1637"/>
      <c r="RLC26" s="1637"/>
      <c r="RLD26" s="1637"/>
      <c r="RLE26" s="1637"/>
      <c r="RLF26" s="1637"/>
      <c r="RLG26" s="1637"/>
      <c r="RLH26" s="1637"/>
      <c r="RLI26" s="1637"/>
      <c r="RLJ26" s="1637"/>
      <c r="RLK26" s="1637"/>
      <c r="RLL26" s="1637"/>
      <c r="RLM26" s="1637"/>
      <c r="RLN26" s="1637"/>
      <c r="RLO26" s="1637"/>
      <c r="RLP26" s="1637"/>
      <c r="RLQ26" s="1637"/>
      <c r="RLR26" s="1637"/>
      <c r="RLS26" s="1637"/>
      <c r="RLT26" s="1637"/>
      <c r="RLU26" s="1637"/>
      <c r="RLV26" s="1637"/>
      <c r="RLW26" s="1637"/>
      <c r="RLX26" s="1637"/>
      <c r="RLY26" s="1637"/>
      <c r="RLZ26" s="1637"/>
      <c r="RMA26" s="1637"/>
      <c r="RMB26" s="1637"/>
      <c r="RMC26" s="1637"/>
      <c r="RMD26" s="1637"/>
      <c r="RME26" s="1637"/>
      <c r="RMF26" s="1637"/>
      <c r="RMG26" s="1637"/>
      <c r="RMH26" s="1637"/>
      <c r="RMI26" s="1637"/>
      <c r="RMJ26" s="1637"/>
      <c r="RMK26" s="1637"/>
      <c r="RML26" s="1637"/>
      <c r="RMM26" s="1637"/>
      <c r="RMN26" s="1637"/>
      <c r="RMO26" s="1637"/>
      <c r="RMP26" s="1637"/>
      <c r="RMQ26" s="1637"/>
      <c r="RMR26" s="1637"/>
      <c r="RMS26" s="1637"/>
      <c r="RMT26" s="1637"/>
      <c r="RMU26" s="1637"/>
      <c r="RMV26" s="1637"/>
      <c r="RMW26" s="1637"/>
      <c r="RMX26" s="1637"/>
      <c r="RMY26" s="1637"/>
      <c r="RMZ26" s="1637"/>
      <c r="RNA26" s="1637"/>
      <c r="RNB26" s="1637"/>
      <c r="RNC26" s="1637"/>
      <c r="RND26" s="1637"/>
      <c r="RNE26" s="1637"/>
      <c r="RNF26" s="1637"/>
      <c r="RNG26" s="1637"/>
      <c r="RNH26" s="1637"/>
      <c r="RNI26" s="1637"/>
      <c r="RNJ26" s="1637"/>
      <c r="RNK26" s="1637"/>
      <c r="RNL26" s="1637"/>
      <c r="RNM26" s="1637"/>
      <c r="RNN26" s="1637"/>
      <c r="RNO26" s="1637"/>
      <c r="RNP26" s="1637"/>
      <c r="RNQ26" s="1637"/>
      <c r="RNR26" s="1637"/>
      <c r="RNS26" s="1637"/>
      <c r="RNT26" s="1637"/>
      <c r="RNU26" s="1637"/>
      <c r="RNV26" s="1637"/>
      <c r="RNW26" s="1637"/>
      <c r="RNX26" s="1637"/>
      <c r="RNY26" s="1637"/>
      <c r="RNZ26" s="1637"/>
      <c r="ROA26" s="1637"/>
      <c r="ROB26" s="1637"/>
      <c r="ROC26" s="1637"/>
      <c r="ROD26" s="1637"/>
      <c r="ROE26" s="1637"/>
      <c r="ROF26" s="1637"/>
      <c r="ROG26" s="1637"/>
      <c r="ROH26" s="1637"/>
      <c r="ROI26" s="1637"/>
      <c r="ROJ26" s="1637"/>
      <c r="ROK26" s="1637"/>
      <c r="ROL26" s="1637"/>
      <c r="ROM26" s="1637"/>
      <c r="RON26" s="1637"/>
      <c r="ROO26" s="1637"/>
      <c r="ROP26" s="1637"/>
      <c r="ROQ26" s="1637"/>
      <c r="ROR26" s="1637"/>
      <c r="ROS26" s="1637"/>
      <c r="ROT26" s="1637"/>
      <c r="ROU26" s="1637"/>
      <c r="ROV26" s="1637"/>
      <c r="ROW26" s="1637"/>
      <c r="ROX26" s="1637"/>
      <c r="ROY26" s="1637"/>
      <c r="ROZ26" s="1637"/>
      <c r="RPA26" s="1637"/>
      <c r="RPB26" s="1637"/>
      <c r="RPC26" s="1637"/>
      <c r="RPD26" s="1637"/>
      <c r="RPE26" s="1637"/>
      <c r="RPF26" s="1637"/>
      <c r="RPG26" s="1637"/>
      <c r="RPH26" s="1637"/>
      <c r="RPI26" s="1637"/>
      <c r="RPJ26" s="1637"/>
      <c r="RPK26" s="1637"/>
      <c r="RPL26" s="1637"/>
      <c r="RPM26" s="1637"/>
      <c r="RPN26" s="1637"/>
      <c r="RPO26" s="1637"/>
      <c r="RPP26" s="1637"/>
      <c r="RPQ26" s="1637"/>
      <c r="RPR26" s="1637"/>
      <c r="RPS26" s="1637"/>
      <c r="RPT26" s="1637"/>
      <c r="RPU26" s="1637"/>
      <c r="RPV26" s="1637"/>
      <c r="RPW26" s="1637"/>
      <c r="RPX26" s="1637"/>
      <c r="RPY26" s="1637"/>
      <c r="RPZ26" s="1637"/>
      <c r="RQA26" s="1637"/>
      <c r="RQB26" s="1637"/>
      <c r="RQC26" s="1637"/>
      <c r="RQD26" s="1637"/>
      <c r="RQE26" s="1637"/>
      <c r="RQF26" s="1637"/>
      <c r="RQG26" s="1637"/>
      <c r="RQH26" s="1637"/>
      <c r="RQI26" s="1637"/>
      <c r="RQJ26" s="1637"/>
      <c r="RQK26" s="1637"/>
      <c r="RQL26" s="1637"/>
      <c r="RQM26" s="1637"/>
      <c r="RQN26" s="1637"/>
      <c r="RQO26" s="1637"/>
      <c r="RQP26" s="1637"/>
      <c r="RQQ26" s="1637"/>
      <c r="RQR26" s="1637"/>
      <c r="RQS26" s="1637"/>
      <c r="RQT26" s="1637"/>
      <c r="RQU26" s="1637"/>
      <c r="RQV26" s="1637"/>
      <c r="RQW26" s="1637"/>
      <c r="RQX26" s="1637"/>
      <c r="RQY26" s="1637"/>
      <c r="RQZ26" s="1637"/>
      <c r="RRA26" s="1637"/>
      <c r="RRB26" s="1637"/>
      <c r="RRC26" s="1637"/>
      <c r="RRD26" s="1637"/>
      <c r="RRE26" s="1637"/>
      <c r="RRF26" s="1637"/>
      <c r="RRG26" s="1637"/>
      <c r="RRH26" s="1637"/>
      <c r="RRI26" s="1637"/>
      <c r="RRJ26" s="1637"/>
      <c r="RRK26" s="1637"/>
      <c r="RRL26" s="1637"/>
      <c r="RRM26" s="1637"/>
      <c r="RRN26" s="1637"/>
      <c r="RRO26" s="1637"/>
      <c r="RRP26" s="1637"/>
      <c r="RRQ26" s="1637"/>
      <c r="RRR26" s="1637"/>
      <c r="RRS26" s="1637"/>
      <c r="RRT26" s="1637"/>
      <c r="RRU26" s="1637"/>
      <c r="RRV26" s="1637"/>
      <c r="RRW26" s="1637"/>
      <c r="RRX26" s="1637"/>
      <c r="RRY26" s="1637"/>
      <c r="RRZ26" s="1637"/>
      <c r="RSA26" s="1637"/>
      <c r="RSB26" s="1637"/>
      <c r="RSC26" s="1637"/>
      <c r="RSD26" s="1637"/>
      <c r="RSE26" s="1637"/>
      <c r="RSF26" s="1637"/>
      <c r="RSG26" s="1637"/>
      <c r="RSH26" s="1637"/>
      <c r="RSI26" s="1637"/>
      <c r="RSJ26" s="1637"/>
      <c r="RSK26" s="1637"/>
      <c r="RSL26" s="1637"/>
      <c r="RSM26" s="1637"/>
      <c r="RSN26" s="1637"/>
      <c r="RSO26" s="1637"/>
      <c r="RSP26" s="1637"/>
      <c r="RSQ26" s="1637"/>
      <c r="RSR26" s="1637"/>
      <c r="RSS26" s="1637"/>
      <c r="RST26" s="1637"/>
      <c r="RSU26" s="1637"/>
      <c r="RSV26" s="1637"/>
      <c r="RSW26" s="1637"/>
      <c r="RSX26" s="1637"/>
      <c r="RSY26" s="1637"/>
      <c r="RSZ26" s="1637"/>
      <c r="RTA26" s="1637"/>
      <c r="RTB26" s="1637"/>
      <c r="RTC26" s="1637"/>
      <c r="RTD26" s="1637"/>
      <c r="RTE26" s="1637"/>
      <c r="RTF26" s="1637"/>
      <c r="RTG26" s="1637"/>
      <c r="RTH26" s="1637"/>
      <c r="RTI26" s="1637"/>
      <c r="RTJ26" s="1637"/>
      <c r="RTK26" s="1637"/>
      <c r="RTL26" s="1637"/>
      <c r="RTM26" s="1637"/>
      <c r="RTN26" s="1637"/>
      <c r="RTO26" s="1637"/>
      <c r="RTP26" s="1637"/>
      <c r="RTQ26" s="1637"/>
      <c r="RTR26" s="1637"/>
      <c r="RTS26" s="1637"/>
      <c r="RTT26" s="1637"/>
      <c r="RTU26" s="1637"/>
      <c r="RTV26" s="1637"/>
      <c r="RTW26" s="1637"/>
      <c r="RTX26" s="1637"/>
      <c r="RTY26" s="1637"/>
      <c r="RTZ26" s="1637"/>
      <c r="RUA26" s="1637"/>
      <c r="RUB26" s="1637"/>
      <c r="RUC26" s="1637"/>
      <c r="RUD26" s="1637"/>
      <c r="RUE26" s="1637"/>
      <c r="RUF26" s="1637"/>
      <c r="RUG26" s="1637"/>
      <c r="RUH26" s="1637"/>
      <c r="RUI26" s="1637"/>
      <c r="RUJ26" s="1637"/>
      <c r="RUK26" s="1637"/>
      <c r="RUL26" s="1637"/>
      <c r="RUM26" s="1637"/>
      <c r="RUN26" s="1637"/>
      <c r="RUO26" s="1637"/>
      <c r="RUP26" s="1637"/>
      <c r="RUQ26" s="1637"/>
      <c r="RUR26" s="1637"/>
      <c r="RUS26" s="1637"/>
      <c r="RUT26" s="1637"/>
      <c r="RUU26" s="1637"/>
      <c r="RUV26" s="1637"/>
      <c r="RUW26" s="1637"/>
      <c r="RUX26" s="1637"/>
      <c r="RUY26" s="1637"/>
      <c r="RUZ26" s="1637"/>
      <c r="RVA26" s="1637"/>
      <c r="RVB26" s="1637"/>
      <c r="RVC26" s="1637"/>
      <c r="RVD26" s="1637"/>
      <c r="RVE26" s="1637"/>
      <c r="RVF26" s="1637"/>
      <c r="RVG26" s="1637"/>
      <c r="RVH26" s="1637"/>
      <c r="RVI26" s="1637"/>
      <c r="RVJ26" s="1637"/>
      <c r="RVK26" s="1637"/>
      <c r="RVL26" s="1637"/>
      <c r="RVM26" s="1637"/>
      <c r="RVN26" s="1637"/>
      <c r="RVO26" s="1637"/>
      <c r="RVP26" s="1637"/>
      <c r="RVQ26" s="1637"/>
      <c r="RVR26" s="1637"/>
      <c r="RVS26" s="1637"/>
      <c r="RVT26" s="1637"/>
      <c r="RVU26" s="1637"/>
      <c r="RVV26" s="1637"/>
      <c r="RVW26" s="1637"/>
      <c r="RVX26" s="1637"/>
      <c r="RVY26" s="1637"/>
      <c r="RVZ26" s="1637"/>
      <c r="RWA26" s="1637"/>
      <c r="RWB26" s="1637"/>
      <c r="RWC26" s="1637"/>
      <c r="RWD26" s="1637"/>
      <c r="RWE26" s="1637"/>
      <c r="RWF26" s="1637"/>
      <c r="RWG26" s="1637"/>
      <c r="RWH26" s="1637"/>
      <c r="RWI26" s="1637"/>
      <c r="RWJ26" s="1637"/>
      <c r="RWK26" s="1637"/>
      <c r="RWL26" s="1637"/>
      <c r="RWM26" s="1637"/>
      <c r="RWN26" s="1637"/>
      <c r="RWO26" s="1637"/>
      <c r="RWP26" s="1637"/>
      <c r="RWQ26" s="1637"/>
      <c r="RWR26" s="1637"/>
      <c r="RWS26" s="1637"/>
      <c r="RWT26" s="1637"/>
      <c r="RWU26" s="1637"/>
      <c r="RWV26" s="1637"/>
      <c r="RWW26" s="1637"/>
      <c r="RWX26" s="1637"/>
      <c r="RWY26" s="1637"/>
      <c r="RWZ26" s="1637"/>
      <c r="RXA26" s="1637"/>
      <c r="RXB26" s="1637"/>
      <c r="RXC26" s="1637"/>
      <c r="RXD26" s="1637"/>
      <c r="RXE26" s="1637"/>
      <c r="RXF26" s="1637"/>
      <c r="RXG26" s="1637"/>
      <c r="RXH26" s="1637"/>
      <c r="RXI26" s="1637"/>
      <c r="RXJ26" s="1637"/>
      <c r="RXK26" s="1637"/>
      <c r="RXL26" s="1637"/>
      <c r="RXM26" s="1637"/>
      <c r="RXN26" s="1637"/>
      <c r="RXO26" s="1637"/>
      <c r="RXP26" s="1637"/>
      <c r="RXQ26" s="1637"/>
      <c r="RXR26" s="1637"/>
      <c r="RXS26" s="1637"/>
      <c r="RXT26" s="1637"/>
      <c r="RXU26" s="1637"/>
      <c r="RXV26" s="1637"/>
      <c r="RXW26" s="1637"/>
      <c r="RXX26" s="1637"/>
      <c r="RXY26" s="1637"/>
      <c r="RXZ26" s="1637"/>
      <c r="RYA26" s="1637"/>
      <c r="RYB26" s="1637"/>
      <c r="RYC26" s="1637"/>
      <c r="RYD26" s="1637"/>
      <c r="RYE26" s="1637"/>
      <c r="RYF26" s="1637"/>
      <c r="RYG26" s="1637"/>
      <c r="RYH26" s="1637"/>
      <c r="RYI26" s="1637"/>
      <c r="RYJ26" s="1637"/>
      <c r="RYK26" s="1637"/>
      <c r="RYL26" s="1637"/>
      <c r="RYM26" s="1637"/>
      <c r="RYN26" s="1637"/>
      <c r="RYO26" s="1637"/>
      <c r="RYP26" s="1637"/>
      <c r="RYQ26" s="1637"/>
      <c r="RYR26" s="1637"/>
      <c r="RYS26" s="1637"/>
      <c r="RYT26" s="1637"/>
      <c r="RYU26" s="1637"/>
      <c r="RYV26" s="1637"/>
      <c r="RYW26" s="1637"/>
      <c r="RYX26" s="1637"/>
      <c r="RYY26" s="1637"/>
      <c r="RYZ26" s="1637"/>
      <c r="RZA26" s="1637"/>
      <c r="RZB26" s="1637"/>
      <c r="RZC26" s="1637"/>
      <c r="RZD26" s="1637"/>
      <c r="RZE26" s="1637"/>
      <c r="RZF26" s="1637"/>
      <c r="RZG26" s="1637"/>
      <c r="RZH26" s="1637"/>
      <c r="RZI26" s="1637"/>
      <c r="RZJ26" s="1637"/>
      <c r="RZK26" s="1637"/>
      <c r="RZL26" s="1637"/>
      <c r="RZM26" s="1637"/>
      <c r="RZN26" s="1637"/>
      <c r="RZO26" s="1637"/>
      <c r="RZP26" s="1637"/>
      <c r="RZQ26" s="1637"/>
      <c r="RZR26" s="1637"/>
      <c r="RZS26" s="1637"/>
      <c r="RZT26" s="1637"/>
      <c r="RZU26" s="1637"/>
      <c r="RZV26" s="1637"/>
      <c r="RZW26" s="1637"/>
      <c r="RZX26" s="1637"/>
      <c r="RZY26" s="1637"/>
      <c r="RZZ26" s="1637"/>
      <c r="SAA26" s="1637"/>
      <c r="SAB26" s="1637"/>
      <c r="SAC26" s="1637"/>
      <c r="SAD26" s="1637"/>
      <c r="SAE26" s="1637"/>
      <c r="SAF26" s="1637"/>
      <c r="SAG26" s="1637"/>
      <c r="SAH26" s="1637"/>
      <c r="SAI26" s="1637"/>
      <c r="SAJ26" s="1637"/>
      <c r="SAK26" s="1637"/>
      <c r="SAL26" s="1637"/>
      <c r="SAM26" s="1637"/>
      <c r="SAN26" s="1637"/>
      <c r="SAO26" s="1637"/>
      <c r="SAP26" s="1637"/>
      <c r="SAQ26" s="1637"/>
      <c r="SAR26" s="1637"/>
      <c r="SAS26" s="1637"/>
      <c r="SAT26" s="1637"/>
      <c r="SAU26" s="1637"/>
      <c r="SAV26" s="1637"/>
      <c r="SAW26" s="1637"/>
      <c r="SAX26" s="1637"/>
      <c r="SAY26" s="1637"/>
      <c r="SAZ26" s="1637"/>
      <c r="SBA26" s="1637"/>
      <c r="SBB26" s="1637"/>
      <c r="SBC26" s="1637"/>
      <c r="SBD26" s="1637"/>
      <c r="SBE26" s="1637"/>
      <c r="SBF26" s="1637"/>
      <c r="SBG26" s="1637"/>
      <c r="SBH26" s="1637"/>
      <c r="SBI26" s="1637"/>
      <c r="SBJ26" s="1637"/>
      <c r="SBK26" s="1637"/>
      <c r="SBL26" s="1637"/>
      <c r="SBM26" s="1637"/>
      <c r="SBN26" s="1637"/>
      <c r="SBO26" s="1637"/>
      <c r="SBP26" s="1637"/>
      <c r="SBQ26" s="1637"/>
      <c r="SBR26" s="1637"/>
      <c r="SBS26" s="1637"/>
      <c r="SBT26" s="1637"/>
      <c r="SBU26" s="1637"/>
      <c r="SBV26" s="1637"/>
      <c r="SBW26" s="1637"/>
      <c r="SBX26" s="1637"/>
      <c r="SBY26" s="1637"/>
      <c r="SBZ26" s="1637"/>
      <c r="SCA26" s="1637"/>
      <c r="SCB26" s="1637"/>
      <c r="SCC26" s="1637"/>
      <c r="SCD26" s="1637"/>
      <c r="SCE26" s="1637"/>
      <c r="SCF26" s="1637"/>
      <c r="SCG26" s="1637"/>
      <c r="SCH26" s="1637"/>
      <c r="SCI26" s="1637"/>
      <c r="SCJ26" s="1637"/>
      <c r="SCK26" s="1637"/>
      <c r="SCL26" s="1637"/>
      <c r="SCM26" s="1637"/>
      <c r="SCN26" s="1637"/>
      <c r="SCO26" s="1637"/>
      <c r="SCP26" s="1637"/>
      <c r="SCQ26" s="1637"/>
      <c r="SCR26" s="1637"/>
      <c r="SCS26" s="1637"/>
      <c r="SCT26" s="1637"/>
      <c r="SCU26" s="1637"/>
      <c r="SCV26" s="1637"/>
      <c r="SCW26" s="1637"/>
      <c r="SCX26" s="1637"/>
      <c r="SCY26" s="1637"/>
      <c r="SCZ26" s="1637"/>
      <c r="SDA26" s="1637"/>
      <c r="SDB26" s="1637"/>
      <c r="SDC26" s="1637"/>
      <c r="SDD26" s="1637"/>
      <c r="SDE26" s="1637"/>
      <c r="SDF26" s="1637"/>
      <c r="SDG26" s="1637"/>
      <c r="SDH26" s="1637"/>
      <c r="SDI26" s="1637"/>
      <c r="SDJ26" s="1637"/>
      <c r="SDK26" s="1637"/>
      <c r="SDL26" s="1637"/>
      <c r="SDM26" s="1637"/>
      <c r="SDN26" s="1637"/>
      <c r="SDO26" s="1637"/>
      <c r="SDP26" s="1637"/>
      <c r="SDQ26" s="1637"/>
      <c r="SDR26" s="1637"/>
      <c r="SDS26" s="1637"/>
      <c r="SDT26" s="1637"/>
      <c r="SDU26" s="1637"/>
      <c r="SDV26" s="1637"/>
      <c r="SDW26" s="1637"/>
      <c r="SDX26" s="1637"/>
      <c r="SDY26" s="1637"/>
      <c r="SDZ26" s="1637"/>
      <c r="SEA26" s="1637"/>
      <c r="SEB26" s="1637"/>
      <c r="SEC26" s="1637"/>
      <c r="SED26" s="1637"/>
      <c r="SEE26" s="1637"/>
      <c r="SEF26" s="1637"/>
      <c r="SEG26" s="1637"/>
      <c r="SEH26" s="1637"/>
      <c r="SEI26" s="1637"/>
      <c r="SEJ26" s="1637"/>
      <c r="SEK26" s="1637"/>
      <c r="SEL26" s="1637"/>
      <c r="SEM26" s="1637"/>
      <c r="SEN26" s="1637"/>
      <c r="SEO26" s="1637"/>
      <c r="SEP26" s="1637"/>
      <c r="SEQ26" s="1637"/>
      <c r="SER26" s="1637"/>
      <c r="SES26" s="1637"/>
      <c r="SET26" s="1637"/>
      <c r="SEU26" s="1637"/>
      <c r="SEV26" s="1637"/>
      <c r="SEW26" s="1637"/>
      <c r="SEX26" s="1637"/>
      <c r="SEY26" s="1637"/>
      <c r="SEZ26" s="1637"/>
      <c r="SFA26" s="1637"/>
      <c r="SFB26" s="1637"/>
      <c r="SFC26" s="1637"/>
      <c r="SFD26" s="1637"/>
      <c r="SFE26" s="1637"/>
      <c r="SFF26" s="1637"/>
      <c r="SFG26" s="1637"/>
      <c r="SFH26" s="1637"/>
      <c r="SFI26" s="1637"/>
      <c r="SFJ26" s="1637"/>
      <c r="SFK26" s="1637"/>
      <c r="SFL26" s="1637"/>
      <c r="SFM26" s="1637"/>
      <c r="SFN26" s="1637"/>
      <c r="SFO26" s="1637"/>
      <c r="SFP26" s="1637"/>
      <c r="SFQ26" s="1637"/>
      <c r="SFR26" s="1637"/>
      <c r="SFS26" s="1637"/>
      <c r="SFT26" s="1637"/>
      <c r="SFU26" s="1637"/>
      <c r="SFV26" s="1637"/>
      <c r="SFW26" s="1637"/>
      <c r="SFX26" s="1637"/>
      <c r="SFY26" s="1637"/>
      <c r="SFZ26" s="1637"/>
      <c r="SGA26" s="1637"/>
      <c r="SGB26" s="1637"/>
      <c r="SGC26" s="1637"/>
      <c r="SGD26" s="1637"/>
      <c r="SGE26" s="1637"/>
      <c r="SGF26" s="1637"/>
      <c r="SGG26" s="1637"/>
      <c r="SGH26" s="1637"/>
      <c r="SGI26" s="1637"/>
      <c r="SGJ26" s="1637"/>
      <c r="SGK26" s="1637"/>
      <c r="SGL26" s="1637"/>
      <c r="SGM26" s="1637"/>
      <c r="SGN26" s="1637"/>
      <c r="SGO26" s="1637"/>
      <c r="SGP26" s="1637"/>
      <c r="SGQ26" s="1637"/>
      <c r="SGR26" s="1637"/>
      <c r="SGS26" s="1637"/>
      <c r="SGT26" s="1637"/>
      <c r="SGU26" s="1637"/>
      <c r="SGV26" s="1637"/>
      <c r="SGW26" s="1637"/>
      <c r="SGX26" s="1637"/>
      <c r="SGY26" s="1637"/>
      <c r="SGZ26" s="1637"/>
      <c r="SHA26" s="1637"/>
      <c r="SHB26" s="1637"/>
      <c r="SHC26" s="1637"/>
      <c r="SHD26" s="1637"/>
      <c r="SHE26" s="1637"/>
      <c r="SHF26" s="1637"/>
      <c r="SHG26" s="1637"/>
      <c r="SHH26" s="1637"/>
      <c r="SHI26" s="1637"/>
      <c r="SHJ26" s="1637"/>
      <c r="SHK26" s="1637"/>
      <c r="SHL26" s="1637"/>
      <c r="SHM26" s="1637"/>
      <c r="SHN26" s="1637"/>
      <c r="SHO26" s="1637"/>
      <c r="SHP26" s="1637"/>
      <c r="SHQ26" s="1637"/>
      <c r="SHR26" s="1637"/>
      <c r="SHS26" s="1637"/>
      <c r="SHT26" s="1637"/>
      <c r="SHU26" s="1637"/>
      <c r="SHV26" s="1637"/>
      <c r="SHW26" s="1637"/>
      <c r="SHX26" s="1637"/>
      <c r="SHY26" s="1637"/>
      <c r="SHZ26" s="1637"/>
      <c r="SIA26" s="1637"/>
      <c r="SIB26" s="1637"/>
      <c r="SIC26" s="1637"/>
      <c r="SID26" s="1637"/>
      <c r="SIE26" s="1637"/>
      <c r="SIF26" s="1637"/>
      <c r="SIG26" s="1637"/>
      <c r="SIH26" s="1637"/>
      <c r="SII26" s="1637"/>
      <c r="SIJ26" s="1637"/>
      <c r="SIK26" s="1637"/>
      <c r="SIL26" s="1637"/>
      <c r="SIM26" s="1637"/>
      <c r="SIN26" s="1637"/>
      <c r="SIO26" s="1637"/>
      <c r="SIP26" s="1637"/>
      <c r="SIQ26" s="1637"/>
      <c r="SIR26" s="1637"/>
      <c r="SIS26" s="1637"/>
      <c r="SIT26" s="1637"/>
      <c r="SIU26" s="1637"/>
      <c r="SIV26" s="1637"/>
      <c r="SIW26" s="1637"/>
      <c r="SIX26" s="1637"/>
      <c r="SIY26" s="1637"/>
      <c r="SIZ26" s="1637"/>
      <c r="SJA26" s="1637"/>
      <c r="SJB26" s="1637"/>
      <c r="SJC26" s="1637"/>
      <c r="SJD26" s="1637"/>
      <c r="SJE26" s="1637"/>
      <c r="SJF26" s="1637"/>
      <c r="SJG26" s="1637"/>
      <c r="SJH26" s="1637"/>
      <c r="SJI26" s="1637"/>
      <c r="SJJ26" s="1637"/>
      <c r="SJK26" s="1637"/>
      <c r="SJL26" s="1637"/>
      <c r="SJM26" s="1637"/>
      <c r="SJN26" s="1637"/>
      <c r="SJO26" s="1637"/>
      <c r="SJP26" s="1637"/>
      <c r="SJQ26" s="1637"/>
      <c r="SJR26" s="1637"/>
      <c r="SJS26" s="1637"/>
      <c r="SJT26" s="1637"/>
      <c r="SJU26" s="1637"/>
      <c r="SJV26" s="1637"/>
      <c r="SJW26" s="1637"/>
      <c r="SJX26" s="1637"/>
      <c r="SJY26" s="1637"/>
      <c r="SJZ26" s="1637"/>
      <c r="SKA26" s="1637"/>
      <c r="SKB26" s="1637"/>
      <c r="SKC26" s="1637"/>
      <c r="SKD26" s="1637"/>
      <c r="SKE26" s="1637"/>
      <c r="SKF26" s="1637"/>
      <c r="SKG26" s="1637"/>
      <c r="SKH26" s="1637"/>
      <c r="SKI26" s="1637"/>
      <c r="SKJ26" s="1637"/>
      <c r="SKK26" s="1637"/>
      <c r="SKL26" s="1637"/>
      <c r="SKM26" s="1637"/>
      <c r="SKN26" s="1637"/>
      <c r="SKO26" s="1637"/>
      <c r="SKP26" s="1637"/>
      <c r="SKQ26" s="1637"/>
      <c r="SKR26" s="1637"/>
      <c r="SKS26" s="1637"/>
      <c r="SKT26" s="1637"/>
      <c r="SKU26" s="1637"/>
      <c r="SKV26" s="1637"/>
      <c r="SKW26" s="1637"/>
      <c r="SKX26" s="1637"/>
      <c r="SKY26" s="1637"/>
      <c r="SKZ26" s="1637"/>
      <c r="SLA26" s="1637"/>
      <c r="SLB26" s="1637"/>
      <c r="SLC26" s="1637"/>
      <c r="SLD26" s="1637"/>
      <c r="SLE26" s="1637"/>
      <c r="SLF26" s="1637"/>
      <c r="SLG26" s="1637"/>
      <c r="SLH26" s="1637"/>
      <c r="SLI26" s="1637"/>
      <c r="SLJ26" s="1637"/>
      <c r="SLK26" s="1637"/>
      <c r="SLL26" s="1637"/>
      <c r="SLM26" s="1637"/>
      <c r="SLN26" s="1637"/>
      <c r="SLO26" s="1637"/>
      <c r="SLP26" s="1637"/>
      <c r="SLQ26" s="1637"/>
      <c r="SLR26" s="1637"/>
      <c r="SLS26" s="1637"/>
      <c r="SLT26" s="1637"/>
      <c r="SLU26" s="1637"/>
      <c r="SLV26" s="1637"/>
      <c r="SLW26" s="1637"/>
      <c r="SLX26" s="1637"/>
      <c r="SLY26" s="1637"/>
      <c r="SLZ26" s="1637"/>
      <c r="SMA26" s="1637"/>
      <c r="SMB26" s="1637"/>
      <c r="SMC26" s="1637"/>
      <c r="SMD26" s="1637"/>
      <c r="SME26" s="1637"/>
      <c r="SMF26" s="1637"/>
      <c r="SMG26" s="1637"/>
      <c r="SMH26" s="1637"/>
      <c r="SMI26" s="1637"/>
      <c r="SMJ26" s="1637"/>
      <c r="SMK26" s="1637"/>
      <c r="SML26" s="1637"/>
      <c r="SMM26" s="1637"/>
      <c r="SMN26" s="1637"/>
      <c r="SMO26" s="1637"/>
      <c r="SMP26" s="1637"/>
      <c r="SMQ26" s="1637"/>
      <c r="SMR26" s="1637"/>
      <c r="SMS26" s="1637"/>
      <c r="SMT26" s="1637"/>
      <c r="SMU26" s="1637"/>
      <c r="SMV26" s="1637"/>
      <c r="SMW26" s="1637"/>
      <c r="SMX26" s="1637"/>
      <c r="SMY26" s="1637"/>
      <c r="SMZ26" s="1637"/>
      <c r="SNA26" s="1637"/>
      <c r="SNB26" s="1637"/>
      <c r="SNC26" s="1637"/>
      <c r="SND26" s="1637"/>
      <c r="SNE26" s="1637"/>
      <c r="SNF26" s="1637"/>
      <c r="SNG26" s="1637"/>
      <c r="SNH26" s="1637"/>
      <c r="SNI26" s="1637"/>
      <c r="SNJ26" s="1637"/>
      <c r="SNK26" s="1637"/>
      <c r="SNL26" s="1637"/>
      <c r="SNM26" s="1637"/>
      <c r="SNN26" s="1637"/>
      <c r="SNO26" s="1637"/>
      <c r="SNP26" s="1637"/>
      <c r="SNQ26" s="1637"/>
      <c r="SNR26" s="1637"/>
      <c r="SNS26" s="1637"/>
      <c r="SNT26" s="1637"/>
      <c r="SNU26" s="1637"/>
      <c r="SNV26" s="1637"/>
      <c r="SNW26" s="1637"/>
      <c r="SNX26" s="1637"/>
      <c r="SNY26" s="1637"/>
      <c r="SNZ26" s="1637"/>
      <c r="SOA26" s="1637"/>
      <c r="SOB26" s="1637"/>
      <c r="SOC26" s="1637"/>
      <c r="SOD26" s="1637"/>
      <c r="SOE26" s="1637"/>
      <c r="SOF26" s="1637"/>
      <c r="SOG26" s="1637"/>
      <c r="SOH26" s="1637"/>
      <c r="SOI26" s="1637"/>
      <c r="SOJ26" s="1637"/>
      <c r="SOK26" s="1637"/>
      <c r="SOL26" s="1637"/>
      <c r="SOM26" s="1637"/>
      <c r="SON26" s="1637"/>
      <c r="SOO26" s="1637"/>
      <c r="SOP26" s="1637"/>
      <c r="SOQ26" s="1637"/>
      <c r="SOR26" s="1637"/>
      <c r="SOS26" s="1637"/>
      <c r="SOT26" s="1637"/>
      <c r="SOU26" s="1637"/>
      <c r="SOV26" s="1637"/>
      <c r="SOW26" s="1637"/>
      <c r="SOX26" s="1637"/>
      <c r="SOY26" s="1637"/>
      <c r="SOZ26" s="1637"/>
      <c r="SPA26" s="1637"/>
      <c r="SPB26" s="1637"/>
      <c r="SPC26" s="1637"/>
      <c r="SPD26" s="1637"/>
      <c r="SPE26" s="1637"/>
      <c r="SPF26" s="1637"/>
      <c r="SPG26" s="1637"/>
      <c r="SPH26" s="1637"/>
      <c r="SPI26" s="1637"/>
      <c r="SPJ26" s="1637"/>
      <c r="SPK26" s="1637"/>
      <c r="SPL26" s="1637"/>
      <c r="SPM26" s="1637"/>
      <c r="SPN26" s="1637"/>
      <c r="SPO26" s="1637"/>
      <c r="SPP26" s="1637"/>
      <c r="SPQ26" s="1637"/>
      <c r="SPR26" s="1637"/>
      <c r="SPS26" s="1637"/>
      <c r="SPT26" s="1637"/>
      <c r="SPU26" s="1637"/>
      <c r="SPV26" s="1637"/>
      <c r="SPW26" s="1637"/>
      <c r="SPX26" s="1637"/>
      <c r="SPY26" s="1637"/>
      <c r="SPZ26" s="1637"/>
      <c r="SQA26" s="1637"/>
      <c r="SQB26" s="1637"/>
      <c r="SQC26" s="1637"/>
      <c r="SQD26" s="1637"/>
      <c r="SQE26" s="1637"/>
      <c r="SQF26" s="1637"/>
      <c r="SQG26" s="1637"/>
      <c r="SQH26" s="1637"/>
      <c r="SQI26" s="1637"/>
      <c r="SQJ26" s="1637"/>
      <c r="SQK26" s="1637"/>
      <c r="SQL26" s="1637"/>
      <c r="SQM26" s="1637"/>
      <c r="SQN26" s="1637"/>
      <c r="SQO26" s="1637"/>
      <c r="SQP26" s="1637"/>
      <c r="SQQ26" s="1637"/>
      <c r="SQR26" s="1637"/>
      <c r="SQS26" s="1637"/>
      <c r="SQT26" s="1637"/>
      <c r="SQU26" s="1637"/>
      <c r="SQV26" s="1637"/>
      <c r="SQW26" s="1637"/>
      <c r="SQX26" s="1637"/>
      <c r="SQY26" s="1637"/>
      <c r="SQZ26" s="1637"/>
      <c r="SRA26" s="1637"/>
      <c r="SRB26" s="1637"/>
      <c r="SRC26" s="1637"/>
      <c r="SRD26" s="1637"/>
      <c r="SRE26" s="1637"/>
      <c r="SRF26" s="1637"/>
      <c r="SRG26" s="1637"/>
      <c r="SRH26" s="1637"/>
      <c r="SRI26" s="1637"/>
      <c r="SRJ26" s="1637"/>
      <c r="SRK26" s="1637"/>
      <c r="SRL26" s="1637"/>
      <c r="SRM26" s="1637"/>
      <c r="SRN26" s="1637"/>
      <c r="SRO26" s="1637"/>
      <c r="SRP26" s="1637"/>
      <c r="SRQ26" s="1637"/>
      <c r="SRR26" s="1637"/>
      <c r="SRS26" s="1637"/>
      <c r="SRT26" s="1637"/>
      <c r="SRU26" s="1637"/>
      <c r="SRV26" s="1637"/>
      <c r="SRW26" s="1637"/>
      <c r="SRX26" s="1637"/>
      <c r="SRY26" s="1637"/>
      <c r="SRZ26" s="1637"/>
      <c r="SSA26" s="1637"/>
      <c r="SSB26" s="1637"/>
      <c r="SSC26" s="1637"/>
      <c r="SSD26" s="1637"/>
      <c r="SSE26" s="1637"/>
      <c r="SSF26" s="1637"/>
      <c r="SSG26" s="1637"/>
      <c r="SSH26" s="1637"/>
      <c r="SSI26" s="1637"/>
      <c r="SSJ26" s="1637"/>
      <c r="SSK26" s="1637"/>
      <c r="SSL26" s="1637"/>
      <c r="SSM26" s="1637"/>
      <c r="SSN26" s="1637"/>
      <c r="SSO26" s="1637"/>
      <c r="SSP26" s="1637"/>
      <c r="SSQ26" s="1637"/>
      <c r="SSR26" s="1637"/>
      <c r="SSS26" s="1637"/>
      <c r="SST26" s="1637"/>
      <c r="SSU26" s="1637"/>
      <c r="SSV26" s="1637"/>
      <c r="SSW26" s="1637"/>
      <c r="SSX26" s="1637"/>
      <c r="SSY26" s="1637"/>
      <c r="SSZ26" s="1637"/>
      <c r="STA26" s="1637"/>
      <c r="STB26" s="1637"/>
      <c r="STC26" s="1637"/>
      <c r="STD26" s="1637"/>
      <c r="STE26" s="1637"/>
      <c r="STF26" s="1637"/>
      <c r="STG26" s="1637"/>
      <c r="STH26" s="1637"/>
      <c r="STI26" s="1637"/>
      <c r="STJ26" s="1637"/>
      <c r="STK26" s="1637"/>
      <c r="STL26" s="1637"/>
      <c r="STM26" s="1637"/>
      <c r="STN26" s="1637"/>
      <c r="STO26" s="1637"/>
      <c r="STP26" s="1637"/>
      <c r="STQ26" s="1637"/>
      <c r="STR26" s="1637"/>
      <c r="STS26" s="1637"/>
      <c r="STT26" s="1637"/>
      <c r="STU26" s="1637"/>
      <c r="STV26" s="1637"/>
      <c r="STW26" s="1637"/>
      <c r="STX26" s="1637"/>
      <c r="STY26" s="1637"/>
      <c r="STZ26" s="1637"/>
      <c r="SUA26" s="1637"/>
      <c r="SUB26" s="1637"/>
      <c r="SUC26" s="1637"/>
      <c r="SUD26" s="1637"/>
      <c r="SUE26" s="1637"/>
      <c r="SUF26" s="1637"/>
      <c r="SUG26" s="1637"/>
      <c r="SUH26" s="1637"/>
      <c r="SUI26" s="1637"/>
      <c r="SUJ26" s="1637"/>
      <c r="SUK26" s="1637"/>
      <c r="SUL26" s="1637"/>
      <c r="SUM26" s="1637"/>
      <c r="SUN26" s="1637"/>
      <c r="SUO26" s="1637"/>
      <c r="SUP26" s="1637"/>
      <c r="SUQ26" s="1637"/>
      <c r="SUR26" s="1637"/>
      <c r="SUS26" s="1637"/>
      <c r="SUT26" s="1637"/>
      <c r="SUU26" s="1637"/>
      <c r="SUV26" s="1637"/>
      <c r="SUW26" s="1637"/>
      <c r="SUX26" s="1637"/>
      <c r="SUY26" s="1637"/>
      <c r="SUZ26" s="1637"/>
      <c r="SVA26" s="1637"/>
      <c r="SVB26" s="1637"/>
      <c r="SVC26" s="1637"/>
      <c r="SVD26" s="1637"/>
      <c r="SVE26" s="1637"/>
      <c r="SVF26" s="1637"/>
      <c r="SVG26" s="1637"/>
      <c r="SVH26" s="1637"/>
      <c r="SVI26" s="1637"/>
      <c r="SVJ26" s="1637"/>
      <c r="SVK26" s="1637"/>
      <c r="SVL26" s="1637"/>
      <c r="SVM26" s="1637"/>
      <c r="SVN26" s="1637"/>
      <c r="SVO26" s="1637"/>
      <c r="SVP26" s="1637"/>
      <c r="SVQ26" s="1637"/>
      <c r="SVR26" s="1637"/>
      <c r="SVS26" s="1637"/>
      <c r="SVT26" s="1637"/>
      <c r="SVU26" s="1637"/>
      <c r="SVV26" s="1637"/>
      <c r="SVW26" s="1637"/>
      <c r="SVX26" s="1637"/>
      <c r="SVY26" s="1637"/>
      <c r="SVZ26" s="1637"/>
      <c r="SWA26" s="1637"/>
      <c r="SWB26" s="1637"/>
      <c r="SWC26" s="1637"/>
      <c r="SWD26" s="1637"/>
      <c r="SWE26" s="1637"/>
      <c r="SWF26" s="1637"/>
      <c r="SWG26" s="1637"/>
      <c r="SWH26" s="1637"/>
      <c r="SWI26" s="1637"/>
      <c r="SWJ26" s="1637"/>
      <c r="SWK26" s="1637"/>
      <c r="SWL26" s="1637"/>
      <c r="SWM26" s="1637"/>
      <c r="SWN26" s="1637"/>
      <c r="SWO26" s="1637"/>
      <c r="SWP26" s="1637"/>
      <c r="SWQ26" s="1637"/>
      <c r="SWR26" s="1637"/>
      <c r="SWS26" s="1637"/>
      <c r="SWT26" s="1637"/>
      <c r="SWU26" s="1637"/>
      <c r="SWV26" s="1637"/>
      <c r="SWW26" s="1637"/>
      <c r="SWX26" s="1637"/>
      <c r="SWY26" s="1637"/>
      <c r="SWZ26" s="1637"/>
      <c r="SXA26" s="1637"/>
      <c r="SXB26" s="1637"/>
      <c r="SXC26" s="1637"/>
      <c r="SXD26" s="1637"/>
      <c r="SXE26" s="1637"/>
      <c r="SXF26" s="1637"/>
      <c r="SXG26" s="1637"/>
      <c r="SXH26" s="1637"/>
      <c r="SXI26" s="1637"/>
      <c r="SXJ26" s="1637"/>
      <c r="SXK26" s="1637"/>
      <c r="SXL26" s="1637"/>
      <c r="SXM26" s="1637"/>
      <c r="SXN26" s="1637"/>
      <c r="SXO26" s="1637"/>
      <c r="SXP26" s="1637"/>
      <c r="SXQ26" s="1637"/>
      <c r="SXR26" s="1637"/>
      <c r="SXS26" s="1637"/>
      <c r="SXT26" s="1637"/>
      <c r="SXU26" s="1637"/>
      <c r="SXV26" s="1637"/>
      <c r="SXW26" s="1637"/>
      <c r="SXX26" s="1637"/>
      <c r="SXY26" s="1637"/>
      <c r="SXZ26" s="1637"/>
      <c r="SYA26" s="1637"/>
      <c r="SYB26" s="1637"/>
      <c r="SYC26" s="1637"/>
      <c r="SYD26" s="1637"/>
      <c r="SYE26" s="1637"/>
      <c r="SYF26" s="1637"/>
      <c r="SYG26" s="1637"/>
      <c r="SYH26" s="1637"/>
      <c r="SYI26" s="1637"/>
      <c r="SYJ26" s="1637"/>
      <c r="SYK26" s="1637"/>
      <c r="SYL26" s="1637"/>
      <c r="SYM26" s="1637"/>
      <c r="SYN26" s="1637"/>
      <c r="SYO26" s="1637"/>
      <c r="SYP26" s="1637"/>
      <c r="SYQ26" s="1637"/>
      <c r="SYR26" s="1637"/>
      <c r="SYS26" s="1637"/>
      <c r="SYT26" s="1637"/>
      <c r="SYU26" s="1637"/>
      <c r="SYV26" s="1637"/>
      <c r="SYW26" s="1637"/>
      <c r="SYX26" s="1637"/>
      <c r="SYY26" s="1637"/>
      <c r="SYZ26" s="1637"/>
      <c r="SZA26" s="1637"/>
      <c r="SZB26" s="1637"/>
      <c r="SZC26" s="1637"/>
      <c r="SZD26" s="1637"/>
      <c r="SZE26" s="1637"/>
      <c r="SZF26" s="1637"/>
      <c r="SZG26" s="1637"/>
      <c r="SZH26" s="1637"/>
      <c r="SZI26" s="1637"/>
      <c r="SZJ26" s="1637"/>
      <c r="SZK26" s="1637"/>
      <c r="SZL26" s="1637"/>
      <c r="SZM26" s="1637"/>
      <c r="SZN26" s="1637"/>
      <c r="SZO26" s="1637"/>
      <c r="SZP26" s="1637"/>
      <c r="SZQ26" s="1637"/>
      <c r="SZR26" s="1637"/>
      <c r="SZS26" s="1637"/>
      <c r="SZT26" s="1637"/>
      <c r="SZU26" s="1637"/>
      <c r="SZV26" s="1637"/>
      <c r="SZW26" s="1637"/>
      <c r="SZX26" s="1637"/>
      <c r="SZY26" s="1637"/>
      <c r="SZZ26" s="1637"/>
      <c r="TAA26" s="1637"/>
      <c r="TAB26" s="1637"/>
      <c r="TAC26" s="1637"/>
      <c r="TAD26" s="1637"/>
      <c r="TAE26" s="1637"/>
      <c r="TAF26" s="1637"/>
      <c r="TAG26" s="1637"/>
      <c r="TAH26" s="1637"/>
      <c r="TAI26" s="1637"/>
      <c r="TAJ26" s="1637"/>
      <c r="TAK26" s="1637"/>
      <c r="TAL26" s="1637"/>
      <c r="TAM26" s="1637"/>
      <c r="TAN26" s="1637"/>
      <c r="TAO26" s="1637"/>
      <c r="TAP26" s="1637"/>
      <c r="TAQ26" s="1637"/>
      <c r="TAR26" s="1637"/>
      <c r="TAS26" s="1637"/>
      <c r="TAT26" s="1637"/>
      <c r="TAU26" s="1637"/>
      <c r="TAV26" s="1637"/>
      <c r="TAW26" s="1637"/>
      <c r="TAX26" s="1637"/>
      <c r="TAY26" s="1637"/>
      <c r="TAZ26" s="1637"/>
      <c r="TBA26" s="1637"/>
      <c r="TBB26" s="1637"/>
      <c r="TBC26" s="1637"/>
      <c r="TBD26" s="1637"/>
      <c r="TBE26" s="1637"/>
      <c r="TBF26" s="1637"/>
      <c r="TBG26" s="1637"/>
      <c r="TBH26" s="1637"/>
      <c r="TBI26" s="1637"/>
      <c r="TBJ26" s="1637"/>
      <c r="TBK26" s="1637"/>
      <c r="TBL26" s="1637"/>
      <c r="TBM26" s="1637"/>
      <c r="TBN26" s="1637"/>
      <c r="TBO26" s="1637"/>
      <c r="TBP26" s="1637"/>
      <c r="TBQ26" s="1637"/>
      <c r="TBR26" s="1637"/>
      <c r="TBS26" s="1637"/>
      <c r="TBT26" s="1637"/>
      <c r="TBU26" s="1637"/>
      <c r="TBV26" s="1637"/>
      <c r="TBW26" s="1637"/>
      <c r="TBX26" s="1637"/>
      <c r="TBY26" s="1637"/>
      <c r="TBZ26" s="1637"/>
      <c r="TCA26" s="1637"/>
      <c r="TCB26" s="1637"/>
      <c r="TCC26" s="1637"/>
      <c r="TCD26" s="1637"/>
      <c r="TCE26" s="1637"/>
      <c r="TCF26" s="1637"/>
      <c r="TCG26" s="1637"/>
      <c r="TCH26" s="1637"/>
      <c r="TCI26" s="1637"/>
      <c r="TCJ26" s="1637"/>
      <c r="TCK26" s="1637"/>
      <c r="TCL26" s="1637"/>
      <c r="TCM26" s="1637"/>
      <c r="TCN26" s="1637"/>
      <c r="TCO26" s="1637"/>
      <c r="TCP26" s="1637"/>
      <c r="TCQ26" s="1637"/>
      <c r="TCR26" s="1637"/>
      <c r="TCS26" s="1637"/>
      <c r="TCT26" s="1637"/>
      <c r="TCU26" s="1637"/>
      <c r="TCV26" s="1637"/>
      <c r="TCW26" s="1637"/>
      <c r="TCX26" s="1637"/>
      <c r="TCY26" s="1637"/>
      <c r="TCZ26" s="1637"/>
      <c r="TDA26" s="1637"/>
      <c r="TDB26" s="1637"/>
      <c r="TDC26" s="1637"/>
      <c r="TDD26" s="1637"/>
      <c r="TDE26" s="1637"/>
      <c r="TDF26" s="1637"/>
      <c r="TDG26" s="1637"/>
      <c r="TDH26" s="1637"/>
      <c r="TDI26" s="1637"/>
      <c r="TDJ26" s="1637"/>
      <c r="TDK26" s="1637"/>
      <c r="TDL26" s="1637"/>
      <c r="TDM26" s="1637"/>
      <c r="TDN26" s="1637"/>
      <c r="TDO26" s="1637"/>
      <c r="TDP26" s="1637"/>
      <c r="TDQ26" s="1637"/>
      <c r="TDR26" s="1637"/>
      <c r="TDS26" s="1637"/>
      <c r="TDT26" s="1637"/>
      <c r="TDU26" s="1637"/>
      <c r="TDV26" s="1637"/>
      <c r="TDW26" s="1637"/>
      <c r="TDX26" s="1637"/>
      <c r="TDY26" s="1637"/>
      <c r="TDZ26" s="1637"/>
      <c r="TEA26" s="1637"/>
      <c r="TEB26" s="1637"/>
      <c r="TEC26" s="1637"/>
      <c r="TED26" s="1637"/>
      <c r="TEE26" s="1637"/>
      <c r="TEF26" s="1637"/>
      <c r="TEG26" s="1637"/>
      <c r="TEH26" s="1637"/>
      <c r="TEI26" s="1637"/>
      <c r="TEJ26" s="1637"/>
      <c r="TEK26" s="1637"/>
      <c r="TEL26" s="1637"/>
      <c r="TEM26" s="1637"/>
      <c r="TEN26" s="1637"/>
      <c r="TEO26" s="1637"/>
      <c r="TEP26" s="1637"/>
      <c r="TEQ26" s="1637"/>
      <c r="TER26" s="1637"/>
      <c r="TES26" s="1637"/>
      <c r="TET26" s="1637"/>
      <c r="TEU26" s="1637"/>
      <c r="TEV26" s="1637"/>
      <c r="TEW26" s="1637"/>
      <c r="TEX26" s="1637"/>
      <c r="TEY26" s="1637"/>
      <c r="TEZ26" s="1637"/>
      <c r="TFA26" s="1637"/>
      <c r="TFB26" s="1637"/>
      <c r="TFC26" s="1637"/>
      <c r="TFD26" s="1637"/>
      <c r="TFE26" s="1637"/>
      <c r="TFF26" s="1637"/>
      <c r="TFG26" s="1637"/>
      <c r="TFH26" s="1637"/>
      <c r="TFI26" s="1637"/>
      <c r="TFJ26" s="1637"/>
      <c r="TFK26" s="1637"/>
      <c r="TFL26" s="1637"/>
      <c r="TFM26" s="1637"/>
      <c r="TFN26" s="1637"/>
      <c r="TFO26" s="1637"/>
      <c r="TFP26" s="1637"/>
      <c r="TFQ26" s="1637"/>
      <c r="TFR26" s="1637"/>
      <c r="TFS26" s="1637"/>
      <c r="TFT26" s="1637"/>
      <c r="TFU26" s="1637"/>
      <c r="TFV26" s="1637"/>
      <c r="TFW26" s="1637"/>
      <c r="TFX26" s="1637"/>
      <c r="TFY26" s="1637"/>
      <c r="TFZ26" s="1637"/>
      <c r="TGA26" s="1637"/>
      <c r="TGB26" s="1637"/>
      <c r="TGC26" s="1637"/>
      <c r="TGD26" s="1637"/>
      <c r="TGE26" s="1637"/>
      <c r="TGF26" s="1637"/>
      <c r="TGG26" s="1637"/>
      <c r="TGH26" s="1637"/>
      <c r="TGI26" s="1637"/>
      <c r="TGJ26" s="1637"/>
      <c r="TGK26" s="1637"/>
      <c r="TGL26" s="1637"/>
      <c r="TGM26" s="1637"/>
      <c r="TGN26" s="1637"/>
      <c r="TGO26" s="1637"/>
      <c r="TGP26" s="1637"/>
      <c r="TGQ26" s="1637"/>
      <c r="TGR26" s="1637"/>
      <c r="TGS26" s="1637"/>
      <c r="TGT26" s="1637"/>
      <c r="TGU26" s="1637"/>
      <c r="TGV26" s="1637"/>
      <c r="TGW26" s="1637"/>
      <c r="TGX26" s="1637"/>
      <c r="TGY26" s="1637"/>
      <c r="TGZ26" s="1637"/>
      <c r="THA26" s="1637"/>
      <c r="THB26" s="1637"/>
      <c r="THC26" s="1637"/>
      <c r="THD26" s="1637"/>
      <c r="THE26" s="1637"/>
      <c r="THF26" s="1637"/>
      <c r="THG26" s="1637"/>
      <c r="THH26" s="1637"/>
      <c r="THI26" s="1637"/>
      <c r="THJ26" s="1637"/>
      <c r="THK26" s="1637"/>
      <c r="THL26" s="1637"/>
      <c r="THM26" s="1637"/>
      <c r="THN26" s="1637"/>
      <c r="THO26" s="1637"/>
      <c r="THP26" s="1637"/>
      <c r="THQ26" s="1637"/>
      <c r="THR26" s="1637"/>
      <c r="THS26" s="1637"/>
      <c r="THT26" s="1637"/>
      <c r="THU26" s="1637"/>
      <c r="THV26" s="1637"/>
      <c r="THW26" s="1637"/>
      <c r="THX26" s="1637"/>
      <c r="THY26" s="1637"/>
      <c r="THZ26" s="1637"/>
      <c r="TIA26" s="1637"/>
      <c r="TIB26" s="1637"/>
      <c r="TIC26" s="1637"/>
      <c r="TID26" s="1637"/>
      <c r="TIE26" s="1637"/>
      <c r="TIF26" s="1637"/>
      <c r="TIG26" s="1637"/>
      <c r="TIH26" s="1637"/>
      <c r="TII26" s="1637"/>
      <c r="TIJ26" s="1637"/>
      <c r="TIK26" s="1637"/>
      <c r="TIL26" s="1637"/>
      <c r="TIM26" s="1637"/>
      <c r="TIN26" s="1637"/>
      <c r="TIO26" s="1637"/>
      <c r="TIP26" s="1637"/>
      <c r="TIQ26" s="1637"/>
      <c r="TIR26" s="1637"/>
      <c r="TIS26" s="1637"/>
      <c r="TIT26" s="1637"/>
      <c r="TIU26" s="1637"/>
      <c r="TIV26" s="1637"/>
      <c r="TIW26" s="1637"/>
      <c r="TIX26" s="1637"/>
      <c r="TIY26" s="1637"/>
      <c r="TIZ26" s="1637"/>
      <c r="TJA26" s="1637"/>
      <c r="TJB26" s="1637"/>
      <c r="TJC26" s="1637"/>
      <c r="TJD26" s="1637"/>
      <c r="TJE26" s="1637"/>
      <c r="TJF26" s="1637"/>
      <c r="TJG26" s="1637"/>
      <c r="TJH26" s="1637"/>
      <c r="TJI26" s="1637"/>
      <c r="TJJ26" s="1637"/>
      <c r="TJK26" s="1637"/>
      <c r="TJL26" s="1637"/>
      <c r="TJM26" s="1637"/>
      <c r="TJN26" s="1637"/>
      <c r="TJO26" s="1637"/>
      <c r="TJP26" s="1637"/>
      <c r="TJQ26" s="1637"/>
      <c r="TJR26" s="1637"/>
      <c r="TJS26" s="1637"/>
      <c r="TJT26" s="1637"/>
      <c r="TJU26" s="1637"/>
      <c r="TJV26" s="1637"/>
      <c r="TJW26" s="1637"/>
      <c r="TJX26" s="1637"/>
      <c r="TJY26" s="1637"/>
      <c r="TJZ26" s="1637"/>
      <c r="TKA26" s="1637"/>
      <c r="TKB26" s="1637"/>
      <c r="TKC26" s="1637"/>
      <c r="TKD26" s="1637"/>
      <c r="TKE26" s="1637"/>
      <c r="TKF26" s="1637"/>
      <c r="TKG26" s="1637"/>
      <c r="TKH26" s="1637"/>
      <c r="TKI26" s="1637"/>
      <c r="TKJ26" s="1637"/>
      <c r="TKK26" s="1637"/>
      <c r="TKL26" s="1637"/>
      <c r="TKM26" s="1637"/>
      <c r="TKN26" s="1637"/>
      <c r="TKO26" s="1637"/>
      <c r="TKP26" s="1637"/>
      <c r="TKQ26" s="1637"/>
      <c r="TKR26" s="1637"/>
      <c r="TKS26" s="1637"/>
      <c r="TKT26" s="1637"/>
      <c r="TKU26" s="1637"/>
      <c r="TKV26" s="1637"/>
      <c r="TKW26" s="1637"/>
      <c r="TKX26" s="1637"/>
      <c r="TKY26" s="1637"/>
      <c r="TKZ26" s="1637"/>
      <c r="TLA26" s="1637"/>
      <c r="TLB26" s="1637"/>
      <c r="TLC26" s="1637"/>
      <c r="TLD26" s="1637"/>
      <c r="TLE26" s="1637"/>
      <c r="TLF26" s="1637"/>
      <c r="TLG26" s="1637"/>
      <c r="TLH26" s="1637"/>
      <c r="TLI26" s="1637"/>
      <c r="TLJ26" s="1637"/>
      <c r="TLK26" s="1637"/>
      <c r="TLL26" s="1637"/>
      <c r="TLM26" s="1637"/>
      <c r="TLN26" s="1637"/>
      <c r="TLO26" s="1637"/>
      <c r="TLP26" s="1637"/>
      <c r="TLQ26" s="1637"/>
      <c r="TLR26" s="1637"/>
      <c r="TLS26" s="1637"/>
      <c r="TLT26" s="1637"/>
      <c r="TLU26" s="1637"/>
      <c r="TLV26" s="1637"/>
      <c r="TLW26" s="1637"/>
      <c r="TLX26" s="1637"/>
      <c r="TLY26" s="1637"/>
      <c r="TLZ26" s="1637"/>
      <c r="TMA26" s="1637"/>
      <c r="TMB26" s="1637"/>
      <c r="TMC26" s="1637"/>
      <c r="TMD26" s="1637"/>
      <c r="TME26" s="1637"/>
      <c r="TMF26" s="1637"/>
      <c r="TMG26" s="1637"/>
      <c r="TMH26" s="1637"/>
      <c r="TMI26" s="1637"/>
      <c r="TMJ26" s="1637"/>
      <c r="TMK26" s="1637"/>
      <c r="TML26" s="1637"/>
      <c r="TMM26" s="1637"/>
      <c r="TMN26" s="1637"/>
      <c r="TMO26" s="1637"/>
      <c r="TMP26" s="1637"/>
      <c r="TMQ26" s="1637"/>
      <c r="TMR26" s="1637"/>
      <c r="TMS26" s="1637"/>
      <c r="TMT26" s="1637"/>
      <c r="TMU26" s="1637"/>
      <c r="TMV26" s="1637"/>
      <c r="TMW26" s="1637"/>
      <c r="TMX26" s="1637"/>
      <c r="TMY26" s="1637"/>
      <c r="TMZ26" s="1637"/>
      <c r="TNA26" s="1637"/>
      <c r="TNB26" s="1637"/>
      <c r="TNC26" s="1637"/>
      <c r="TND26" s="1637"/>
      <c r="TNE26" s="1637"/>
      <c r="TNF26" s="1637"/>
      <c r="TNG26" s="1637"/>
      <c r="TNH26" s="1637"/>
      <c r="TNI26" s="1637"/>
      <c r="TNJ26" s="1637"/>
      <c r="TNK26" s="1637"/>
      <c r="TNL26" s="1637"/>
      <c r="TNM26" s="1637"/>
      <c r="TNN26" s="1637"/>
      <c r="TNO26" s="1637"/>
      <c r="TNP26" s="1637"/>
      <c r="TNQ26" s="1637"/>
      <c r="TNR26" s="1637"/>
      <c r="TNS26" s="1637"/>
      <c r="TNT26" s="1637"/>
      <c r="TNU26" s="1637"/>
      <c r="TNV26" s="1637"/>
      <c r="TNW26" s="1637"/>
      <c r="TNX26" s="1637"/>
      <c r="TNY26" s="1637"/>
      <c r="TNZ26" s="1637"/>
      <c r="TOA26" s="1637"/>
      <c r="TOB26" s="1637"/>
      <c r="TOC26" s="1637"/>
      <c r="TOD26" s="1637"/>
      <c r="TOE26" s="1637"/>
      <c r="TOF26" s="1637"/>
      <c r="TOG26" s="1637"/>
      <c r="TOH26" s="1637"/>
      <c r="TOI26" s="1637"/>
      <c r="TOJ26" s="1637"/>
      <c r="TOK26" s="1637"/>
      <c r="TOL26" s="1637"/>
      <c r="TOM26" s="1637"/>
      <c r="TON26" s="1637"/>
      <c r="TOO26" s="1637"/>
      <c r="TOP26" s="1637"/>
      <c r="TOQ26" s="1637"/>
      <c r="TOR26" s="1637"/>
      <c r="TOS26" s="1637"/>
      <c r="TOT26" s="1637"/>
      <c r="TOU26" s="1637"/>
      <c r="TOV26" s="1637"/>
      <c r="TOW26" s="1637"/>
      <c r="TOX26" s="1637"/>
      <c r="TOY26" s="1637"/>
      <c r="TOZ26" s="1637"/>
      <c r="TPA26" s="1637"/>
      <c r="TPB26" s="1637"/>
      <c r="TPC26" s="1637"/>
      <c r="TPD26" s="1637"/>
      <c r="TPE26" s="1637"/>
      <c r="TPF26" s="1637"/>
      <c r="TPG26" s="1637"/>
      <c r="TPH26" s="1637"/>
      <c r="TPI26" s="1637"/>
      <c r="TPJ26" s="1637"/>
      <c r="TPK26" s="1637"/>
      <c r="TPL26" s="1637"/>
      <c r="TPM26" s="1637"/>
      <c r="TPN26" s="1637"/>
      <c r="TPO26" s="1637"/>
      <c r="TPP26" s="1637"/>
      <c r="TPQ26" s="1637"/>
      <c r="TPR26" s="1637"/>
      <c r="TPS26" s="1637"/>
      <c r="TPT26" s="1637"/>
      <c r="TPU26" s="1637"/>
      <c r="TPV26" s="1637"/>
      <c r="TPW26" s="1637"/>
      <c r="TPX26" s="1637"/>
      <c r="TPY26" s="1637"/>
      <c r="TPZ26" s="1637"/>
      <c r="TQA26" s="1637"/>
      <c r="TQB26" s="1637"/>
      <c r="TQC26" s="1637"/>
      <c r="TQD26" s="1637"/>
      <c r="TQE26" s="1637"/>
      <c r="TQF26" s="1637"/>
      <c r="TQG26" s="1637"/>
      <c r="TQH26" s="1637"/>
      <c r="TQI26" s="1637"/>
      <c r="TQJ26" s="1637"/>
      <c r="TQK26" s="1637"/>
      <c r="TQL26" s="1637"/>
      <c r="TQM26" s="1637"/>
      <c r="TQN26" s="1637"/>
      <c r="TQO26" s="1637"/>
      <c r="TQP26" s="1637"/>
      <c r="TQQ26" s="1637"/>
      <c r="TQR26" s="1637"/>
      <c r="TQS26" s="1637"/>
      <c r="TQT26" s="1637"/>
      <c r="TQU26" s="1637"/>
      <c r="TQV26" s="1637"/>
      <c r="TQW26" s="1637"/>
      <c r="TQX26" s="1637"/>
      <c r="TQY26" s="1637"/>
      <c r="TQZ26" s="1637"/>
      <c r="TRA26" s="1637"/>
      <c r="TRB26" s="1637"/>
      <c r="TRC26" s="1637"/>
      <c r="TRD26" s="1637"/>
      <c r="TRE26" s="1637"/>
      <c r="TRF26" s="1637"/>
      <c r="TRG26" s="1637"/>
      <c r="TRH26" s="1637"/>
      <c r="TRI26" s="1637"/>
      <c r="TRJ26" s="1637"/>
      <c r="TRK26" s="1637"/>
      <c r="TRL26" s="1637"/>
      <c r="TRM26" s="1637"/>
      <c r="TRN26" s="1637"/>
      <c r="TRO26" s="1637"/>
      <c r="TRP26" s="1637"/>
      <c r="TRQ26" s="1637"/>
      <c r="TRR26" s="1637"/>
      <c r="TRS26" s="1637"/>
      <c r="TRT26" s="1637"/>
      <c r="TRU26" s="1637"/>
      <c r="TRV26" s="1637"/>
      <c r="TRW26" s="1637"/>
      <c r="TRX26" s="1637"/>
      <c r="TRY26" s="1637"/>
      <c r="TRZ26" s="1637"/>
      <c r="TSA26" s="1637"/>
      <c r="TSB26" s="1637"/>
      <c r="TSC26" s="1637"/>
      <c r="TSD26" s="1637"/>
      <c r="TSE26" s="1637"/>
      <c r="TSF26" s="1637"/>
      <c r="TSG26" s="1637"/>
      <c r="TSH26" s="1637"/>
      <c r="TSI26" s="1637"/>
      <c r="TSJ26" s="1637"/>
      <c r="TSK26" s="1637"/>
      <c r="TSL26" s="1637"/>
      <c r="TSM26" s="1637"/>
      <c r="TSN26" s="1637"/>
      <c r="TSO26" s="1637"/>
      <c r="TSP26" s="1637"/>
      <c r="TSQ26" s="1637"/>
      <c r="TSR26" s="1637"/>
      <c r="TSS26" s="1637"/>
      <c r="TST26" s="1637"/>
      <c r="TSU26" s="1637"/>
      <c r="TSV26" s="1637"/>
      <c r="TSW26" s="1637"/>
      <c r="TSX26" s="1637"/>
      <c r="TSY26" s="1637"/>
      <c r="TSZ26" s="1637"/>
      <c r="TTA26" s="1637"/>
      <c r="TTB26" s="1637"/>
      <c r="TTC26" s="1637"/>
      <c r="TTD26" s="1637"/>
      <c r="TTE26" s="1637"/>
      <c r="TTF26" s="1637"/>
      <c r="TTG26" s="1637"/>
      <c r="TTH26" s="1637"/>
      <c r="TTI26" s="1637"/>
      <c r="TTJ26" s="1637"/>
      <c r="TTK26" s="1637"/>
      <c r="TTL26" s="1637"/>
      <c r="TTM26" s="1637"/>
      <c r="TTN26" s="1637"/>
      <c r="TTO26" s="1637"/>
      <c r="TTP26" s="1637"/>
      <c r="TTQ26" s="1637"/>
      <c r="TTR26" s="1637"/>
      <c r="TTS26" s="1637"/>
      <c r="TTT26" s="1637"/>
      <c r="TTU26" s="1637"/>
      <c r="TTV26" s="1637"/>
      <c r="TTW26" s="1637"/>
      <c r="TTX26" s="1637"/>
      <c r="TTY26" s="1637"/>
      <c r="TTZ26" s="1637"/>
      <c r="TUA26" s="1637"/>
      <c r="TUB26" s="1637"/>
      <c r="TUC26" s="1637"/>
      <c r="TUD26" s="1637"/>
      <c r="TUE26" s="1637"/>
      <c r="TUF26" s="1637"/>
      <c r="TUG26" s="1637"/>
      <c r="TUH26" s="1637"/>
      <c r="TUI26" s="1637"/>
      <c r="TUJ26" s="1637"/>
      <c r="TUK26" s="1637"/>
      <c r="TUL26" s="1637"/>
      <c r="TUM26" s="1637"/>
      <c r="TUN26" s="1637"/>
      <c r="TUO26" s="1637"/>
      <c r="TUP26" s="1637"/>
      <c r="TUQ26" s="1637"/>
      <c r="TUR26" s="1637"/>
      <c r="TUS26" s="1637"/>
      <c r="TUT26" s="1637"/>
      <c r="TUU26" s="1637"/>
      <c r="TUV26" s="1637"/>
      <c r="TUW26" s="1637"/>
      <c r="TUX26" s="1637"/>
      <c r="TUY26" s="1637"/>
      <c r="TUZ26" s="1637"/>
      <c r="TVA26" s="1637"/>
      <c r="TVB26" s="1637"/>
      <c r="TVC26" s="1637"/>
      <c r="TVD26" s="1637"/>
      <c r="TVE26" s="1637"/>
      <c r="TVF26" s="1637"/>
      <c r="TVG26" s="1637"/>
      <c r="TVH26" s="1637"/>
      <c r="TVI26" s="1637"/>
      <c r="TVJ26" s="1637"/>
      <c r="TVK26" s="1637"/>
      <c r="TVL26" s="1637"/>
      <c r="TVM26" s="1637"/>
      <c r="TVN26" s="1637"/>
      <c r="TVO26" s="1637"/>
      <c r="TVP26" s="1637"/>
      <c r="TVQ26" s="1637"/>
      <c r="TVR26" s="1637"/>
      <c r="TVS26" s="1637"/>
      <c r="TVT26" s="1637"/>
      <c r="TVU26" s="1637"/>
      <c r="TVV26" s="1637"/>
      <c r="TVW26" s="1637"/>
      <c r="TVX26" s="1637"/>
      <c r="TVY26" s="1637"/>
      <c r="TVZ26" s="1637"/>
      <c r="TWA26" s="1637"/>
      <c r="TWB26" s="1637"/>
      <c r="TWC26" s="1637"/>
      <c r="TWD26" s="1637"/>
      <c r="TWE26" s="1637"/>
      <c r="TWF26" s="1637"/>
      <c r="TWG26" s="1637"/>
      <c r="TWH26" s="1637"/>
      <c r="TWI26" s="1637"/>
      <c r="TWJ26" s="1637"/>
      <c r="TWK26" s="1637"/>
      <c r="TWL26" s="1637"/>
      <c r="TWM26" s="1637"/>
      <c r="TWN26" s="1637"/>
      <c r="TWO26" s="1637"/>
      <c r="TWP26" s="1637"/>
      <c r="TWQ26" s="1637"/>
      <c r="TWR26" s="1637"/>
      <c r="TWS26" s="1637"/>
      <c r="TWT26" s="1637"/>
      <c r="TWU26" s="1637"/>
      <c r="TWV26" s="1637"/>
      <c r="TWW26" s="1637"/>
      <c r="TWX26" s="1637"/>
      <c r="TWY26" s="1637"/>
      <c r="TWZ26" s="1637"/>
      <c r="TXA26" s="1637"/>
      <c r="TXB26" s="1637"/>
      <c r="TXC26" s="1637"/>
      <c r="TXD26" s="1637"/>
      <c r="TXE26" s="1637"/>
      <c r="TXF26" s="1637"/>
      <c r="TXG26" s="1637"/>
      <c r="TXH26" s="1637"/>
      <c r="TXI26" s="1637"/>
      <c r="TXJ26" s="1637"/>
      <c r="TXK26" s="1637"/>
      <c r="TXL26" s="1637"/>
      <c r="TXM26" s="1637"/>
      <c r="TXN26" s="1637"/>
      <c r="TXO26" s="1637"/>
      <c r="TXP26" s="1637"/>
      <c r="TXQ26" s="1637"/>
      <c r="TXR26" s="1637"/>
      <c r="TXS26" s="1637"/>
      <c r="TXT26" s="1637"/>
      <c r="TXU26" s="1637"/>
      <c r="TXV26" s="1637"/>
      <c r="TXW26" s="1637"/>
      <c r="TXX26" s="1637"/>
      <c r="TXY26" s="1637"/>
      <c r="TXZ26" s="1637"/>
      <c r="TYA26" s="1637"/>
      <c r="TYB26" s="1637"/>
      <c r="TYC26" s="1637"/>
      <c r="TYD26" s="1637"/>
      <c r="TYE26" s="1637"/>
      <c r="TYF26" s="1637"/>
      <c r="TYG26" s="1637"/>
      <c r="TYH26" s="1637"/>
      <c r="TYI26" s="1637"/>
      <c r="TYJ26" s="1637"/>
      <c r="TYK26" s="1637"/>
      <c r="TYL26" s="1637"/>
      <c r="TYM26" s="1637"/>
      <c r="TYN26" s="1637"/>
      <c r="TYO26" s="1637"/>
      <c r="TYP26" s="1637"/>
      <c r="TYQ26" s="1637"/>
      <c r="TYR26" s="1637"/>
      <c r="TYS26" s="1637"/>
      <c r="TYT26" s="1637"/>
      <c r="TYU26" s="1637"/>
      <c r="TYV26" s="1637"/>
      <c r="TYW26" s="1637"/>
      <c r="TYX26" s="1637"/>
      <c r="TYY26" s="1637"/>
      <c r="TYZ26" s="1637"/>
      <c r="TZA26" s="1637"/>
      <c r="TZB26" s="1637"/>
      <c r="TZC26" s="1637"/>
      <c r="TZD26" s="1637"/>
      <c r="TZE26" s="1637"/>
      <c r="TZF26" s="1637"/>
      <c r="TZG26" s="1637"/>
      <c r="TZH26" s="1637"/>
      <c r="TZI26" s="1637"/>
      <c r="TZJ26" s="1637"/>
      <c r="TZK26" s="1637"/>
      <c r="TZL26" s="1637"/>
      <c r="TZM26" s="1637"/>
      <c r="TZN26" s="1637"/>
      <c r="TZO26" s="1637"/>
      <c r="TZP26" s="1637"/>
      <c r="TZQ26" s="1637"/>
      <c r="TZR26" s="1637"/>
      <c r="TZS26" s="1637"/>
      <c r="TZT26" s="1637"/>
      <c r="TZU26" s="1637"/>
      <c r="TZV26" s="1637"/>
      <c r="TZW26" s="1637"/>
      <c r="TZX26" s="1637"/>
      <c r="TZY26" s="1637"/>
      <c r="TZZ26" s="1637"/>
      <c r="UAA26" s="1637"/>
      <c r="UAB26" s="1637"/>
      <c r="UAC26" s="1637"/>
      <c r="UAD26" s="1637"/>
      <c r="UAE26" s="1637"/>
      <c r="UAF26" s="1637"/>
      <c r="UAG26" s="1637"/>
      <c r="UAH26" s="1637"/>
      <c r="UAI26" s="1637"/>
      <c r="UAJ26" s="1637"/>
      <c r="UAK26" s="1637"/>
      <c r="UAL26" s="1637"/>
      <c r="UAM26" s="1637"/>
      <c r="UAN26" s="1637"/>
      <c r="UAO26" s="1637"/>
      <c r="UAP26" s="1637"/>
      <c r="UAQ26" s="1637"/>
      <c r="UAR26" s="1637"/>
      <c r="UAS26" s="1637"/>
      <c r="UAT26" s="1637"/>
      <c r="UAU26" s="1637"/>
      <c r="UAV26" s="1637"/>
      <c r="UAW26" s="1637"/>
      <c r="UAX26" s="1637"/>
      <c r="UAY26" s="1637"/>
      <c r="UAZ26" s="1637"/>
      <c r="UBA26" s="1637"/>
      <c r="UBB26" s="1637"/>
      <c r="UBC26" s="1637"/>
      <c r="UBD26" s="1637"/>
      <c r="UBE26" s="1637"/>
      <c r="UBF26" s="1637"/>
      <c r="UBG26" s="1637"/>
      <c r="UBH26" s="1637"/>
      <c r="UBI26" s="1637"/>
      <c r="UBJ26" s="1637"/>
      <c r="UBK26" s="1637"/>
      <c r="UBL26" s="1637"/>
      <c r="UBM26" s="1637"/>
      <c r="UBN26" s="1637"/>
      <c r="UBO26" s="1637"/>
      <c r="UBP26" s="1637"/>
      <c r="UBQ26" s="1637"/>
      <c r="UBR26" s="1637"/>
      <c r="UBS26" s="1637"/>
      <c r="UBT26" s="1637"/>
      <c r="UBU26" s="1637"/>
      <c r="UBV26" s="1637"/>
      <c r="UBW26" s="1637"/>
      <c r="UBX26" s="1637"/>
      <c r="UBY26" s="1637"/>
      <c r="UBZ26" s="1637"/>
      <c r="UCA26" s="1637"/>
      <c r="UCB26" s="1637"/>
      <c r="UCC26" s="1637"/>
      <c r="UCD26" s="1637"/>
      <c r="UCE26" s="1637"/>
      <c r="UCF26" s="1637"/>
      <c r="UCG26" s="1637"/>
      <c r="UCH26" s="1637"/>
      <c r="UCI26" s="1637"/>
      <c r="UCJ26" s="1637"/>
      <c r="UCK26" s="1637"/>
      <c r="UCL26" s="1637"/>
      <c r="UCM26" s="1637"/>
      <c r="UCN26" s="1637"/>
      <c r="UCO26" s="1637"/>
      <c r="UCP26" s="1637"/>
      <c r="UCQ26" s="1637"/>
      <c r="UCR26" s="1637"/>
      <c r="UCS26" s="1637"/>
      <c r="UCT26" s="1637"/>
      <c r="UCU26" s="1637"/>
      <c r="UCV26" s="1637"/>
      <c r="UCW26" s="1637"/>
      <c r="UCX26" s="1637"/>
      <c r="UCY26" s="1637"/>
      <c r="UCZ26" s="1637"/>
      <c r="UDA26" s="1637"/>
      <c r="UDB26" s="1637"/>
      <c r="UDC26" s="1637"/>
      <c r="UDD26" s="1637"/>
      <c r="UDE26" s="1637"/>
      <c r="UDF26" s="1637"/>
      <c r="UDG26" s="1637"/>
      <c r="UDH26" s="1637"/>
      <c r="UDI26" s="1637"/>
      <c r="UDJ26" s="1637"/>
      <c r="UDK26" s="1637"/>
      <c r="UDL26" s="1637"/>
      <c r="UDM26" s="1637"/>
      <c r="UDN26" s="1637"/>
      <c r="UDO26" s="1637"/>
      <c r="UDP26" s="1637"/>
      <c r="UDQ26" s="1637"/>
      <c r="UDR26" s="1637"/>
      <c r="UDS26" s="1637"/>
      <c r="UDT26" s="1637"/>
      <c r="UDU26" s="1637"/>
      <c r="UDV26" s="1637"/>
      <c r="UDW26" s="1637"/>
      <c r="UDX26" s="1637"/>
      <c r="UDY26" s="1637"/>
      <c r="UDZ26" s="1637"/>
      <c r="UEA26" s="1637"/>
      <c r="UEB26" s="1637"/>
      <c r="UEC26" s="1637"/>
      <c r="UED26" s="1637"/>
      <c r="UEE26" s="1637"/>
      <c r="UEF26" s="1637"/>
      <c r="UEG26" s="1637"/>
      <c r="UEH26" s="1637"/>
      <c r="UEI26" s="1637"/>
      <c r="UEJ26" s="1637"/>
      <c r="UEK26" s="1637"/>
      <c r="UEL26" s="1637"/>
      <c r="UEM26" s="1637"/>
      <c r="UEN26" s="1637"/>
      <c r="UEO26" s="1637"/>
      <c r="UEP26" s="1637"/>
      <c r="UEQ26" s="1637"/>
      <c r="UER26" s="1637"/>
      <c r="UES26" s="1637"/>
      <c r="UET26" s="1637"/>
      <c r="UEU26" s="1637"/>
      <c r="UEV26" s="1637"/>
      <c r="UEW26" s="1637"/>
      <c r="UEX26" s="1637"/>
      <c r="UEY26" s="1637"/>
      <c r="UEZ26" s="1637"/>
      <c r="UFA26" s="1637"/>
      <c r="UFB26" s="1637"/>
      <c r="UFC26" s="1637"/>
      <c r="UFD26" s="1637"/>
      <c r="UFE26" s="1637"/>
      <c r="UFF26" s="1637"/>
      <c r="UFG26" s="1637"/>
      <c r="UFH26" s="1637"/>
      <c r="UFI26" s="1637"/>
      <c r="UFJ26" s="1637"/>
      <c r="UFK26" s="1637"/>
      <c r="UFL26" s="1637"/>
      <c r="UFM26" s="1637"/>
      <c r="UFN26" s="1637"/>
      <c r="UFO26" s="1637"/>
      <c r="UFP26" s="1637"/>
      <c r="UFQ26" s="1637"/>
      <c r="UFR26" s="1637"/>
      <c r="UFS26" s="1637"/>
      <c r="UFT26" s="1637"/>
      <c r="UFU26" s="1637"/>
      <c r="UFV26" s="1637"/>
      <c r="UFW26" s="1637"/>
      <c r="UFX26" s="1637"/>
      <c r="UFY26" s="1637"/>
      <c r="UFZ26" s="1637"/>
      <c r="UGA26" s="1637"/>
      <c r="UGB26" s="1637"/>
      <c r="UGC26" s="1637"/>
      <c r="UGD26" s="1637"/>
      <c r="UGE26" s="1637"/>
      <c r="UGF26" s="1637"/>
      <c r="UGG26" s="1637"/>
      <c r="UGH26" s="1637"/>
      <c r="UGI26" s="1637"/>
      <c r="UGJ26" s="1637"/>
      <c r="UGK26" s="1637"/>
      <c r="UGL26" s="1637"/>
      <c r="UGM26" s="1637"/>
      <c r="UGN26" s="1637"/>
      <c r="UGO26" s="1637"/>
      <c r="UGP26" s="1637"/>
      <c r="UGQ26" s="1637"/>
      <c r="UGR26" s="1637"/>
      <c r="UGS26" s="1637"/>
      <c r="UGT26" s="1637"/>
      <c r="UGU26" s="1637"/>
      <c r="UGV26" s="1637"/>
      <c r="UGW26" s="1637"/>
      <c r="UGX26" s="1637"/>
      <c r="UGY26" s="1637"/>
      <c r="UGZ26" s="1637"/>
      <c r="UHA26" s="1637"/>
      <c r="UHB26" s="1637"/>
      <c r="UHC26" s="1637"/>
      <c r="UHD26" s="1637"/>
      <c r="UHE26" s="1637"/>
      <c r="UHF26" s="1637"/>
      <c r="UHG26" s="1637"/>
      <c r="UHH26" s="1637"/>
      <c r="UHI26" s="1637"/>
      <c r="UHJ26" s="1637"/>
      <c r="UHK26" s="1637"/>
      <c r="UHL26" s="1637"/>
      <c r="UHM26" s="1637"/>
      <c r="UHN26" s="1637"/>
      <c r="UHO26" s="1637"/>
      <c r="UHP26" s="1637"/>
      <c r="UHQ26" s="1637"/>
      <c r="UHR26" s="1637"/>
      <c r="UHS26" s="1637"/>
      <c r="UHT26" s="1637"/>
      <c r="UHU26" s="1637"/>
      <c r="UHV26" s="1637"/>
      <c r="UHW26" s="1637"/>
      <c r="UHX26" s="1637"/>
      <c r="UHY26" s="1637"/>
      <c r="UHZ26" s="1637"/>
      <c r="UIA26" s="1637"/>
      <c r="UIB26" s="1637"/>
      <c r="UIC26" s="1637"/>
      <c r="UID26" s="1637"/>
      <c r="UIE26" s="1637"/>
      <c r="UIF26" s="1637"/>
      <c r="UIG26" s="1637"/>
      <c r="UIH26" s="1637"/>
      <c r="UII26" s="1637"/>
      <c r="UIJ26" s="1637"/>
      <c r="UIK26" s="1637"/>
      <c r="UIL26" s="1637"/>
      <c r="UIM26" s="1637"/>
      <c r="UIN26" s="1637"/>
      <c r="UIO26" s="1637"/>
      <c r="UIP26" s="1637"/>
      <c r="UIQ26" s="1637"/>
      <c r="UIR26" s="1637"/>
      <c r="UIS26" s="1637"/>
      <c r="UIT26" s="1637"/>
      <c r="UIU26" s="1637"/>
      <c r="UIV26" s="1637"/>
      <c r="UIW26" s="1637"/>
      <c r="UIX26" s="1637"/>
      <c r="UIY26" s="1637"/>
      <c r="UIZ26" s="1637"/>
      <c r="UJA26" s="1637"/>
      <c r="UJB26" s="1637"/>
      <c r="UJC26" s="1637"/>
      <c r="UJD26" s="1637"/>
      <c r="UJE26" s="1637"/>
      <c r="UJF26" s="1637"/>
      <c r="UJG26" s="1637"/>
      <c r="UJH26" s="1637"/>
      <c r="UJI26" s="1637"/>
      <c r="UJJ26" s="1637"/>
      <c r="UJK26" s="1637"/>
      <c r="UJL26" s="1637"/>
      <c r="UJM26" s="1637"/>
      <c r="UJN26" s="1637"/>
      <c r="UJO26" s="1637"/>
      <c r="UJP26" s="1637"/>
      <c r="UJQ26" s="1637"/>
      <c r="UJR26" s="1637"/>
      <c r="UJS26" s="1637"/>
      <c r="UJT26" s="1637"/>
      <c r="UJU26" s="1637"/>
      <c r="UJV26" s="1637"/>
      <c r="UJW26" s="1637"/>
      <c r="UJX26" s="1637"/>
      <c r="UJY26" s="1637"/>
      <c r="UJZ26" s="1637"/>
      <c r="UKA26" s="1637"/>
      <c r="UKB26" s="1637"/>
      <c r="UKC26" s="1637"/>
      <c r="UKD26" s="1637"/>
      <c r="UKE26" s="1637"/>
      <c r="UKF26" s="1637"/>
      <c r="UKG26" s="1637"/>
      <c r="UKH26" s="1637"/>
      <c r="UKI26" s="1637"/>
      <c r="UKJ26" s="1637"/>
      <c r="UKK26" s="1637"/>
      <c r="UKL26" s="1637"/>
      <c r="UKM26" s="1637"/>
      <c r="UKN26" s="1637"/>
      <c r="UKO26" s="1637"/>
      <c r="UKP26" s="1637"/>
      <c r="UKQ26" s="1637"/>
      <c r="UKR26" s="1637"/>
      <c r="UKS26" s="1637"/>
      <c r="UKT26" s="1637"/>
      <c r="UKU26" s="1637"/>
      <c r="UKV26" s="1637"/>
      <c r="UKW26" s="1637"/>
      <c r="UKX26" s="1637"/>
      <c r="UKY26" s="1637"/>
      <c r="UKZ26" s="1637"/>
      <c r="ULA26" s="1637"/>
      <c r="ULB26" s="1637"/>
      <c r="ULC26" s="1637"/>
      <c r="ULD26" s="1637"/>
      <c r="ULE26" s="1637"/>
      <c r="ULF26" s="1637"/>
      <c r="ULG26" s="1637"/>
      <c r="ULH26" s="1637"/>
      <c r="ULI26" s="1637"/>
      <c r="ULJ26" s="1637"/>
      <c r="ULK26" s="1637"/>
      <c r="ULL26" s="1637"/>
      <c r="ULM26" s="1637"/>
      <c r="ULN26" s="1637"/>
      <c r="ULO26" s="1637"/>
      <c r="ULP26" s="1637"/>
      <c r="ULQ26" s="1637"/>
      <c r="ULR26" s="1637"/>
      <c r="ULS26" s="1637"/>
      <c r="ULT26" s="1637"/>
      <c r="ULU26" s="1637"/>
      <c r="ULV26" s="1637"/>
      <c r="ULW26" s="1637"/>
      <c r="ULX26" s="1637"/>
      <c r="ULY26" s="1637"/>
      <c r="ULZ26" s="1637"/>
      <c r="UMA26" s="1637"/>
      <c r="UMB26" s="1637"/>
      <c r="UMC26" s="1637"/>
      <c r="UMD26" s="1637"/>
      <c r="UME26" s="1637"/>
      <c r="UMF26" s="1637"/>
      <c r="UMG26" s="1637"/>
      <c r="UMH26" s="1637"/>
      <c r="UMI26" s="1637"/>
      <c r="UMJ26" s="1637"/>
      <c r="UMK26" s="1637"/>
      <c r="UML26" s="1637"/>
      <c r="UMM26" s="1637"/>
      <c r="UMN26" s="1637"/>
      <c r="UMO26" s="1637"/>
      <c r="UMP26" s="1637"/>
      <c r="UMQ26" s="1637"/>
      <c r="UMR26" s="1637"/>
      <c r="UMS26" s="1637"/>
      <c r="UMT26" s="1637"/>
      <c r="UMU26" s="1637"/>
      <c r="UMV26" s="1637"/>
      <c r="UMW26" s="1637"/>
      <c r="UMX26" s="1637"/>
      <c r="UMY26" s="1637"/>
      <c r="UMZ26" s="1637"/>
      <c r="UNA26" s="1637"/>
      <c r="UNB26" s="1637"/>
      <c r="UNC26" s="1637"/>
      <c r="UND26" s="1637"/>
      <c r="UNE26" s="1637"/>
      <c r="UNF26" s="1637"/>
      <c r="UNG26" s="1637"/>
      <c r="UNH26" s="1637"/>
      <c r="UNI26" s="1637"/>
      <c r="UNJ26" s="1637"/>
      <c r="UNK26" s="1637"/>
      <c r="UNL26" s="1637"/>
      <c r="UNM26" s="1637"/>
      <c r="UNN26" s="1637"/>
      <c r="UNO26" s="1637"/>
      <c r="UNP26" s="1637"/>
      <c r="UNQ26" s="1637"/>
      <c r="UNR26" s="1637"/>
      <c r="UNS26" s="1637"/>
      <c r="UNT26" s="1637"/>
      <c r="UNU26" s="1637"/>
      <c r="UNV26" s="1637"/>
      <c r="UNW26" s="1637"/>
      <c r="UNX26" s="1637"/>
      <c r="UNY26" s="1637"/>
      <c r="UNZ26" s="1637"/>
      <c r="UOA26" s="1637"/>
      <c r="UOB26" s="1637"/>
      <c r="UOC26" s="1637"/>
      <c r="UOD26" s="1637"/>
      <c r="UOE26" s="1637"/>
      <c r="UOF26" s="1637"/>
      <c r="UOG26" s="1637"/>
      <c r="UOH26" s="1637"/>
      <c r="UOI26" s="1637"/>
      <c r="UOJ26" s="1637"/>
      <c r="UOK26" s="1637"/>
      <c r="UOL26" s="1637"/>
      <c r="UOM26" s="1637"/>
      <c r="UON26" s="1637"/>
      <c r="UOO26" s="1637"/>
      <c r="UOP26" s="1637"/>
      <c r="UOQ26" s="1637"/>
      <c r="UOR26" s="1637"/>
      <c r="UOS26" s="1637"/>
      <c r="UOT26" s="1637"/>
      <c r="UOU26" s="1637"/>
      <c r="UOV26" s="1637"/>
      <c r="UOW26" s="1637"/>
      <c r="UOX26" s="1637"/>
      <c r="UOY26" s="1637"/>
      <c r="UOZ26" s="1637"/>
      <c r="UPA26" s="1637"/>
      <c r="UPB26" s="1637"/>
      <c r="UPC26" s="1637"/>
      <c r="UPD26" s="1637"/>
      <c r="UPE26" s="1637"/>
      <c r="UPF26" s="1637"/>
      <c r="UPG26" s="1637"/>
      <c r="UPH26" s="1637"/>
      <c r="UPI26" s="1637"/>
      <c r="UPJ26" s="1637"/>
      <c r="UPK26" s="1637"/>
      <c r="UPL26" s="1637"/>
      <c r="UPM26" s="1637"/>
      <c r="UPN26" s="1637"/>
      <c r="UPO26" s="1637"/>
      <c r="UPP26" s="1637"/>
      <c r="UPQ26" s="1637"/>
      <c r="UPR26" s="1637"/>
      <c r="UPS26" s="1637"/>
      <c r="UPT26" s="1637"/>
      <c r="UPU26" s="1637"/>
      <c r="UPV26" s="1637"/>
      <c r="UPW26" s="1637"/>
      <c r="UPX26" s="1637"/>
      <c r="UPY26" s="1637"/>
      <c r="UPZ26" s="1637"/>
      <c r="UQA26" s="1637"/>
      <c r="UQB26" s="1637"/>
      <c r="UQC26" s="1637"/>
      <c r="UQD26" s="1637"/>
      <c r="UQE26" s="1637"/>
      <c r="UQF26" s="1637"/>
      <c r="UQG26" s="1637"/>
      <c r="UQH26" s="1637"/>
      <c r="UQI26" s="1637"/>
      <c r="UQJ26" s="1637"/>
      <c r="UQK26" s="1637"/>
      <c r="UQL26" s="1637"/>
      <c r="UQM26" s="1637"/>
      <c r="UQN26" s="1637"/>
      <c r="UQO26" s="1637"/>
      <c r="UQP26" s="1637"/>
      <c r="UQQ26" s="1637"/>
      <c r="UQR26" s="1637"/>
      <c r="UQS26" s="1637"/>
      <c r="UQT26" s="1637"/>
      <c r="UQU26" s="1637"/>
      <c r="UQV26" s="1637"/>
      <c r="UQW26" s="1637"/>
      <c r="UQX26" s="1637"/>
      <c r="UQY26" s="1637"/>
      <c r="UQZ26" s="1637"/>
      <c r="URA26" s="1637"/>
      <c r="URB26" s="1637"/>
      <c r="URC26" s="1637"/>
      <c r="URD26" s="1637"/>
      <c r="URE26" s="1637"/>
      <c r="URF26" s="1637"/>
      <c r="URG26" s="1637"/>
      <c r="URH26" s="1637"/>
      <c r="URI26" s="1637"/>
      <c r="URJ26" s="1637"/>
      <c r="URK26" s="1637"/>
      <c r="URL26" s="1637"/>
      <c r="URM26" s="1637"/>
      <c r="URN26" s="1637"/>
      <c r="URO26" s="1637"/>
      <c r="URP26" s="1637"/>
      <c r="URQ26" s="1637"/>
      <c r="URR26" s="1637"/>
      <c r="URS26" s="1637"/>
      <c r="URT26" s="1637"/>
      <c r="URU26" s="1637"/>
      <c r="URV26" s="1637"/>
      <c r="URW26" s="1637"/>
      <c r="URX26" s="1637"/>
      <c r="URY26" s="1637"/>
      <c r="URZ26" s="1637"/>
      <c r="USA26" s="1637"/>
      <c r="USB26" s="1637"/>
      <c r="USC26" s="1637"/>
      <c r="USD26" s="1637"/>
      <c r="USE26" s="1637"/>
      <c r="USF26" s="1637"/>
      <c r="USG26" s="1637"/>
      <c r="USH26" s="1637"/>
      <c r="USI26" s="1637"/>
      <c r="USJ26" s="1637"/>
      <c r="USK26" s="1637"/>
      <c r="USL26" s="1637"/>
      <c r="USM26" s="1637"/>
      <c r="USN26" s="1637"/>
      <c r="USO26" s="1637"/>
      <c r="USP26" s="1637"/>
      <c r="USQ26" s="1637"/>
      <c r="USR26" s="1637"/>
      <c r="USS26" s="1637"/>
      <c r="UST26" s="1637"/>
      <c r="USU26" s="1637"/>
      <c r="USV26" s="1637"/>
      <c r="USW26" s="1637"/>
      <c r="USX26" s="1637"/>
      <c r="USY26" s="1637"/>
      <c r="USZ26" s="1637"/>
      <c r="UTA26" s="1637"/>
      <c r="UTB26" s="1637"/>
      <c r="UTC26" s="1637"/>
      <c r="UTD26" s="1637"/>
      <c r="UTE26" s="1637"/>
      <c r="UTF26" s="1637"/>
      <c r="UTG26" s="1637"/>
      <c r="UTH26" s="1637"/>
      <c r="UTI26" s="1637"/>
      <c r="UTJ26" s="1637"/>
      <c r="UTK26" s="1637"/>
      <c r="UTL26" s="1637"/>
      <c r="UTM26" s="1637"/>
      <c r="UTN26" s="1637"/>
      <c r="UTO26" s="1637"/>
      <c r="UTP26" s="1637"/>
      <c r="UTQ26" s="1637"/>
      <c r="UTR26" s="1637"/>
      <c r="UTS26" s="1637"/>
      <c r="UTT26" s="1637"/>
      <c r="UTU26" s="1637"/>
      <c r="UTV26" s="1637"/>
      <c r="UTW26" s="1637"/>
      <c r="UTX26" s="1637"/>
      <c r="UTY26" s="1637"/>
      <c r="UTZ26" s="1637"/>
      <c r="UUA26" s="1637"/>
      <c r="UUB26" s="1637"/>
      <c r="UUC26" s="1637"/>
      <c r="UUD26" s="1637"/>
      <c r="UUE26" s="1637"/>
      <c r="UUF26" s="1637"/>
      <c r="UUG26" s="1637"/>
      <c r="UUH26" s="1637"/>
      <c r="UUI26" s="1637"/>
      <c r="UUJ26" s="1637"/>
      <c r="UUK26" s="1637"/>
      <c r="UUL26" s="1637"/>
      <c r="UUM26" s="1637"/>
      <c r="UUN26" s="1637"/>
      <c r="UUO26" s="1637"/>
      <c r="UUP26" s="1637"/>
      <c r="UUQ26" s="1637"/>
      <c r="UUR26" s="1637"/>
      <c r="UUS26" s="1637"/>
      <c r="UUT26" s="1637"/>
      <c r="UUU26" s="1637"/>
      <c r="UUV26" s="1637"/>
      <c r="UUW26" s="1637"/>
      <c r="UUX26" s="1637"/>
      <c r="UUY26" s="1637"/>
      <c r="UUZ26" s="1637"/>
      <c r="UVA26" s="1637"/>
      <c r="UVB26" s="1637"/>
      <c r="UVC26" s="1637"/>
      <c r="UVD26" s="1637"/>
      <c r="UVE26" s="1637"/>
      <c r="UVF26" s="1637"/>
      <c r="UVG26" s="1637"/>
      <c r="UVH26" s="1637"/>
      <c r="UVI26" s="1637"/>
      <c r="UVJ26" s="1637"/>
      <c r="UVK26" s="1637"/>
      <c r="UVL26" s="1637"/>
      <c r="UVM26" s="1637"/>
      <c r="UVN26" s="1637"/>
      <c r="UVO26" s="1637"/>
      <c r="UVP26" s="1637"/>
      <c r="UVQ26" s="1637"/>
      <c r="UVR26" s="1637"/>
      <c r="UVS26" s="1637"/>
      <c r="UVT26" s="1637"/>
      <c r="UVU26" s="1637"/>
      <c r="UVV26" s="1637"/>
      <c r="UVW26" s="1637"/>
      <c r="UVX26" s="1637"/>
      <c r="UVY26" s="1637"/>
      <c r="UVZ26" s="1637"/>
      <c r="UWA26" s="1637"/>
      <c r="UWB26" s="1637"/>
      <c r="UWC26" s="1637"/>
      <c r="UWD26" s="1637"/>
      <c r="UWE26" s="1637"/>
      <c r="UWF26" s="1637"/>
      <c r="UWG26" s="1637"/>
      <c r="UWH26" s="1637"/>
      <c r="UWI26" s="1637"/>
      <c r="UWJ26" s="1637"/>
      <c r="UWK26" s="1637"/>
      <c r="UWL26" s="1637"/>
      <c r="UWM26" s="1637"/>
      <c r="UWN26" s="1637"/>
      <c r="UWO26" s="1637"/>
      <c r="UWP26" s="1637"/>
      <c r="UWQ26" s="1637"/>
      <c r="UWR26" s="1637"/>
      <c r="UWS26" s="1637"/>
      <c r="UWT26" s="1637"/>
      <c r="UWU26" s="1637"/>
      <c r="UWV26" s="1637"/>
      <c r="UWW26" s="1637"/>
      <c r="UWX26" s="1637"/>
      <c r="UWY26" s="1637"/>
      <c r="UWZ26" s="1637"/>
      <c r="UXA26" s="1637"/>
      <c r="UXB26" s="1637"/>
      <c r="UXC26" s="1637"/>
      <c r="UXD26" s="1637"/>
      <c r="UXE26" s="1637"/>
      <c r="UXF26" s="1637"/>
      <c r="UXG26" s="1637"/>
      <c r="UXH26" s="1637"/>
      <c r="UXI26" s="1637"/>
      <c r="UXJ26" s="1637"/>
      <c r="UXK26" s="1637"/>
      <c r="UXL26" s="1637"/>
      <c r="UXM26" s="1637"/>
      <c r="UXN26" s="1637"/>
      <c r="UXO26" s="1637"/>
      <c r="UXP26" s="1637"/>
      <c r="UXQ26" s="1637"/>
      <c r="UXR26" s="1637"/>
      <c r="UXS26" s="1637"/>
      <c r="UXT26" s="1637"/>
      <c r="UXU26" s="1637"/>
      <c r="UXV26" s="1637"/>
      <c r="UXW26" s="1637"/>
      <c r="UXX26" s="1637"/>
      <c r="UXY26" s="1637"/>
      <c r="UXZ26" s="1637"/>
      <c r="UYA26" s="1637"/>
      <c r="UYB26" s="1637"/>
      <c r="UYC26" s="1637"/>
      <c r="UYD26" s="1637"/>
      <c r="UYE26" s="1637"/>
      <c r="UYF26" s="1637"/>
      <c r="UYG26" s="1637"/>
      <c r="UYH26" s="1637"/>
      <c r="UYI26" s="1637"/>
      <c r="UYJ26" s="1637"/>
      <c r="UYK26" s="1637"/>
      <c r="UYL26" s="1637"/>
      <c r="UYM26" s="1637"/>
      <c r="UYN26" s="1637"/>
      <c r="UYO26" s="1637"/>
      <c r="UYP26" s="1637"/>
      <c r="UYQ26" s="1637"/>
      <c r="UYR26" s="1637"/>
      <c r="UYS26" s="1637"/>
      <c r="UYT26" s="1637"/>
      <c r="UYU26" s="1637"/>
      <c r="UYV26" s="1637"/>
      <c r="UYW26" s="1637"/>
      <c r="UYX26" s="1637"/>
      <c r="UYY26" s="1637"/>
      <c r="UYZ26" s="1637"/>
      <c r="UZA26" s="1637"/>
      <c r="UZB26" s="1637"/>
      <c r="UZC26" s="1637"/>
      <c r="UZD26" s="1637"/>
      <c r="UZE26" s="1637"/>
      <c r="UZF26" s="1637"/>
      <c r="UZG26" s="1637"/>
      <c r="UZH26" s="1637"/>
      <c r="UZI26" s="1637"/>
      <c r="UZJ26" s="1637"/>
      <c r="UZK26" s="1637"/>
      <c r="UZL26" s="1637"/>
      <c r="UZM26" s="1637"/>
      <c r="UZN26" s="1637"/>
      <c r="UZO26" s="1637"/>
      <c r="UZP26" s="1637"/>
      <c r="UZQ26" s="1637"/>
      <c r="UZR26" s="1637"/>
      <c r="UZS26" s="1637"/>
      <c r="UZT26" s="1637"/>
      <c r="UZU26" s="1637"/>
      <c r="UZV26" s="1637"/>
      <c r="UZW26" s="1637"/>
      <c r="UZX26" s="1637"/>
      <c r="UZY26" s="1637"/>
      <c r="UZZ26" s="1637"/>
      <c r="VAA26" s="1637"/>
      <c r="VAB26" s="1637"/>
      <c r="VAC26" s="1637"/>
      <c r="VAD26" s="1637"/>
      <c r="VAE26" s="1637"/>
      <c r="VAF26" s="1637"/>
      <c r="VAG26" s="1637"/>
      <c r="VAH26" s="1637"/>
      <c r="VAI26" s="1637"/>
      <c r="VAJ26" s="1637"/>
      <c r="VAK26" s="1637"/>
      <c r="VAL26" s="1637"/>
      <c r="VAM26" s="1637"/>
      <c r="VAN26" s="1637"/>
      <c r="VAO26" s="1637"/>
      <c r="VAP26" s="1637"/>
      <c r="VAQ26" s="1637"/>
      <c r="VAR26" s="1637"/>
      <c r="VAS26" s="1637"/>
      <c r="VAT26" s="1637"/>
      <c r="VAU26" s="1637"/>
      <c r="VAV26" s="1637"/>
      <c r="VAW26" s="1637"/>
      <c r="VAX26" s="1637"/>
      <c r="VAY26" s="1637"/>
      <c r="VAZ26" s="1637"/>
      <c r="VBA26" s="1637"/>
      <c r="VBB26" s="1637"/>
      <c r="VBC26" s="1637"/>
      <c r="VBD26" s="1637"/>
      <c r="VBE26" s="1637"/>
      <c r="VBF26" s="1637"/>
      <c r="VBG26" s="1637"/>
      <c r="VBH26" s="1637"/>
      <c r="VBI26" s="1637"/>
      <c r="VBJ26" s="1637"/>
      <c r="VBK26" s="1637"/>
      <c r="VBL26" s="1637"/>
      <c r="VBM26" s="1637"/>
      <c r="VBN26" s="1637"/>
      <c r="VBO26" s="1637"/>
      <c r="VBP26" s="1637"/>
      <c r="VBQ26" s="1637"/>
      <c r="VBR26" s="1637"/>
      <c r="VBS26" s="1637"/>
      <c r="VBT26" s="1637"/>
      <c r="VBU26" s="1637"/>
      <c r="VBV26" s="1637"/>
      <c r="VBW26" s="1637"/>
      <c r="VBX26" s="1637"/>
      <c r="VBY26" s="1637"/>
      <c r="VBZ26" s="1637"/>
      <c r="VCA26" s="1637"/>
      <c r="VCB26" s="1637"/>
      <c r="VCC26" s="1637"/>
      <c r="VCD26" s="1637"/>
      <c r="VCE26" s="1637"/>
      <c r="VCF26" s="1637"/>
      <c r="VCG26" s="1637"/>
      <c r="VCH26" s="1637"/>
      <c r="VCI26" s="1637"/>
      <c r="VCJ26" s="1637"/>
      <c r="VCK26" s="1637"/>
      <c r="VCL26" s="1637"/>
      <c r="VCM26" s="1637"/>
      <c r="VCN26" s="1637"/>
      <c r="VCO26" s="1637"/>
      <c r="VCP26" s="1637"/>
      <c r="VCQ26" s="1637"/>
      <c r="VCR26" s="1637"/>
      <c r="VCS26" s="1637"/>
      <c r="VCT26" s="1637"/>
      <c r="VCU26" s="1637"/>
      <c r="VCV26" s="1637"/>
      <c r="VCW26" s="1637"/>
      <c r="VCX26" s="1637"/>
      <c r="VCY26" s="1637"/>
      <c r="VCZ26" s="1637"/>
      <c r="VDA26" s="1637"/>
      <c r="VDB26" s="1637"/>
      <c r="VDC26" s="1637"/>
      <c r="VDD26" s="1637"/>
      <c r="VDE26" s="1637"/>
      <c r="VDF26" s="1637"/>
      <c r="VDG26" s="1637"/>
      <c r="VDH26" s="1637"/>
      <c r="VDI26" s="1637"/>
      <c r="VDJ26" s="1637"/>
      <c r="VDK26" s="1637"/>
      <c r="VDL26" s="1637"/>
      <c r="VDM26" s="1637"/>
      <c r="VDN26" s="1637"/>
      <c r="VDO26" s="1637"/>
      <c r="VDP26" s="1637"/>
      <c r="VDQ26" s="1637"/>
      <c r="VDR26" s="1637"/>
      <c r="VDS26" s="1637"/>
      <c r="VDT26" s="1637"/>
      <c r="VDU26" s="1637"/>
      <c r="VDV26" s="1637"/>
      <c r="VDW26" s="1637"/>
      <c r="VDX26" s="1637"/>
      <c r="VDY26" s="1637"/>
      <c r="VDZ26" s="1637"/>
      <c r="VEA26" s="1637"/>
      <c r="VEB26" s="1637"/>
      <c r="VEC26" s="1637"/>
      <c r="VED26" s="1637"/>
      <c r="VEE26" s="1637"/>
      <c r="VEF26" s="1637"/>
      <c r="VEG26" s="1637"/>
      <c r="VEH26" s="1637"/>
      <c r="VEI26" s="1637"/>
      <c r="VEJ26" s="1637"/>
      <c r="VEK26" s="1637"/>
      <c r="VEL26" s="1637"/>
      <c r="VEM26" s="1637"/>
      <c r="VEN26" s="1637"/>
      <c r="VEO26" s="1637"/>
      <c r="VEP26" s="1637"/>
      <c r="VEQ26" s="1637"/>
      <c r="VER26" s="1637"/>
      <c r="VES26" s="1637"/>
      <c r="VET26" s="1637"/>
      <c r="VEU26" s="1637"/>
      <c r="VEV26" s="1637"/>
      <c r="VEW26" s="1637"/>
      <c r="VEX26" s="1637"/>
      <c r="VEY26" s="1637"/>
      <c r="VEZ26" s="1637"/>
      <c r="VFA26" s="1637"/>
      <c r="VFB26" s="1637"/>
      <c r="VFC26" s="1637"/>
      <c r="VFD26" s="1637"/>
      <c r="VFE26" s="1637"/>
      <c r="VFF26" s="1637"/>
      <c r="VFG26" s="1637"/>
      <c r="VFH26" s="1637"/>
      <c r="VFI26" s="1637"/>
      <c r="VFJ26" s="1637"/>
      <c r="VFK26" s="1637"/>
      <c r="VFL26" s="1637"/>
      <c r="VFM26" s="1637"/>
      <c r="VFN26" s="1637"/>
      <c r="VFO26" s="1637"/>
      <c r="VFP26" s="1637"/>
      <c r="VFQ26" s="1637"/>
      <c r="VFR26" s="1637"/>
      <c r="VFS26" s="1637"/>
      <c r="VFT26" s="1637"/>
      <c r="VFU26" s="1637"/>
      <c r="VFV26" s="1637"/>
      <c r="VFW26" s="1637"/>
      <c r="VFX26" s="1637"/>
      <c r="VFY26" s="1637"/>
      <c r="VFZ26" s="1637"/>
      <c r="VGA26" s="1637"/>
      <c r="VGB26" s="1637"/>
      <c r="VGC26" s="1637"/>
      <c r="VGD26" s="1637"/>
      <c r="VGE26" s="1637"/>
      <c r="VGF26" s="1637"/>
      <c r="VGG26" s="1637"/>
      <c r="VGH26" s="1637"/>
      <c r="VGI26" s="1637"/>
      <c r="VGJ26" s="1637"/>
      <c r="VGK26" s="1637"/>
      <c r="VGL26" s="1637"/>
      <c r="VGM26" s="1637"/>
      <c r="VGN26" s="1637"/>
      <c r="VGO26" s="1637"/>
      <c r="VGP26" s="1637"/>
      <c r="VGQ26" s="1637"/>
      <c r="VGR26" s="1637"/>
      <c r="VGS26" s="1637"/>
      <c r="VGT26" s="1637"/>
      <c r="VGU26" s="1637"/>
      <c r="VGV26" s="1637"/>
      <c r="VGW26" s="1637"/>
      <c r="VGX26" s="1637"/>
      <c r="VGY26" s="1637"/>
      <c r="VGZ26" s="1637"/>
      <c r="VHA26" s="1637"/>
      <c r="VHB26" s="1637"/>
      <c r="VHC26" s="1637"/>
      <c r="VHD26" s="1637"/>
      <c r="VHE26" s="1637"/>
      <c r="VHF26" s="1637"/>
      <c r="VHG26" s="1637"/>
      <c r="VHH26" s="1637"/>
      <c r="VHI26" s="1637"/>
      <c r="VHJ26" s="1637"/>
      <c r="VHK26" s="1637"/>
      <c r="VHL26" s="1637"/>
      <c r="VHM26" s="1637"/>
      <c r="VHN26" s="1637"/>
      <c r="VHO26" s="1637"/>
      <c r="VHP26" s="1637"/>
      <c r="VHQ26" s="1637"/>
      <c r="VHR26" s="1637"/>
      <c r="VHS26" s="1637"/>
      <c r="VHT26" s="1637"/>
      <c r="VHU26" s="1637"/>
      <c r="VHV26" s="1637"/>
      <c r="VHW26" s="1637"/>
      <c r="VHX26" s="1637"/>
      <c r="VHY26" s="1637"/>
      <c r="VHZ26" s="1637"/>
      <c r="VIA26" s="1637"/>
      <c r="VIB26" s="1637"/>
      <c r="VIC26" s="1637"/>
      <c r="VID26" s="1637"/>
      <c r="VIE26" s="1637"/>
      <c r="VIF26" s="1637"/>
      <c r="VIG26" s="1637"/>
      <c r="VIH26" s="1637"/>
      <c r="VII26" s="1637"/>
      <c r="VIJ26" s="1637"/>
      <c r="VIK26" s="1637"/>
      <c r="VIL26" s="1637"/>
      <c r="VIM26" s="1637"/>
      <c r="VIN26" s="1637"/>
      <c r="VIO26" s="1637"/>
      <c r="VIP26" s="1637"/>
      <c r="VIQ26" s="1637"/>
      <c r="VIR26" s="1637"/>
      <c r="VIS26" s="1637"/>
      <c r="VIT26" s="1637"/>
      <c r="VIU26" s="1637"/>
      <c r="VIV26" s="1637"/>
      <c r="VIW26" s="1637"/>
      <c r="VIX26" s="1637"/>
      <c r="VIY26" s="1637"/>
      <c r="VIZ26" s="1637"/>
      <c r="VJA26" s="1637"/>
      <c r="VJB26" s="1637"/>
      <c r="VJC26" s="1637"/>
      <c r="VJD26" s="1637"/>
      <c r="VJE26" s="1637"/>
      <c r="VJF26" s="1637"/>
      <c r="VJG26" s="1637"/>
      <c r="VJH26" s="1637"/>
      <c r="VJI26" s="1637"/>
      <c r="VJJ26" s="1637"/>
      <c r="VJK26" s="1637"/>
      <c r="VJL26" s="1637"/>
      <c r="VJM26" s="1637"/>
      <c r="VJN26" s="1637"/>
      <c r="VJO26" s="1637"/>
      <c r="VJP26" s="1637"/>
      <c r="VJQ26" s="1637"/>
      <c r="VJR26" s="1637"/>
      <c r="VJS26" s="1637"/>
      <c r="VJT26" s="1637"/>
      <c r="VJU26" s="1637"/>
      <c r="VJV26" s="1637"/>
      <c r="VJW26" s="1637"/>
      <c r="VJX26" s="1637"/>
      <c r="VJY26" s="1637"/>
      <c r="VJZ26" s="1637"/>
      <c r="VKA26" s="1637"/>
      <c r="VKB26" s="1637"/>
      <c r="VKC26" s="1637"/>
      <c r="VKD26" s="1637"/>
      <c r="VKE26" s="1637"/>
      <c r="VKF26" s="1637"/>
      <c r="VKG26" s="1637"/>
      <c r="VKH26" s="1637"/>
      <c r="VKI26" s="1637"/>
      <c r="VKJ26" s="1637"/>
      <c r="VKK26" s="1637"/>
      <c r="VKL26" s="1637"/>
      <c r="VKM26" s="1637"/>
      <c r="VKN26" s="1637"/>
      <c r="VKO26" s="1637"/>
      <c r="VKP26" s="1637"/>
      <c r="VKQ26" s="1637"/>
      <c r="VKR26" s="1637"/>
      <c r="VKS26" s="1637"/>
      <c r="VKT26" s="1637"/>
      <c r="VKU26" s="1637"/>
      <c r="VKV26" s="1637"/>
      <c r="VKW26" s="1637"/>
      <c r="VKX26" s="1637"/>
      <c r="VKY26" s="1637"/>
      <c r="VKZ26" s="1637"/>
      <c r="VLA26" s="1637"/>
      <c r="VLB26" s="1637"/>
      <c r="VLC26" s="1637"/>
      <c r="VLD26" s="1637"/>
      <c r="VLE26" s="1637"/>
      <c r="VLF26" s="1637"/>
      <c r="VLG26" s="1637"/>
      <c r="VLH26" s="1637"/>
      <c r="VLI26" s="1637"/>
      <c r="VLJ26" s="1637"/>
      <c r="VLK26" s="1637"/>
      <c r="VLL26" s="1637"/>
      <c r="VLM26" s="1637"/>
      <c r="VLN26" s="1637"/>
      <c r="VLO26" s="1637"/>
      <c r="VLP26" s="1637"/>
      <c r="VLQ26" s="1637"/>
      <c r="VLR26" s="1637"/>
      <c r="VLS26" s="1637"/>
      <c r="VLT26" s="1637"/>
      <c r="VLU26" s="1637"/>
      <c r="VLV26" s="1637"/>
      <c r="VLW26" s="1637"/>
      <c r="VLX26" s="1637"/>
      <c r="VLY26" s="1637"/>
      <c r="VLZ26" s="1637"/>
      <c r="VMA26" s="1637"/>
      <c r="VMB26" s="1637"/>
      <c r="VMC26" s="1637"/>
      <c r="VMD26" s="1637"/>
      <c r="VME26" s="1637"/>
      <c r="VMF26" s="1637"/>
      <c r="VMG26" s="1637"/>
      <c r="VMH26" s="1637"/>
      <c r="VMI26" s="1637"/>
      <c r="VMJ26" s="1637"/>
      <c r="VMK26" s="1637"/>
      <c r="VML26" s="1637"/>
      <c r="VMM26" s="1637"/>
      <c r="VMN26" s="1637"/>
      <c r="VMO26" s="1637"/>
      <c r="VMP26" s="1637"/>
      <c r="VMQ26" s="1637"/>
      <c r="VMR26" s="1637"/>
      <c r="VMS26" s="1637"/>
      <c r="VMT26" s="1637"/>
      <c r="VMU26" s="1637"/>
      <c r="VMV26" s="1637"/>
      <c r="VMW26" s="1637"/>
      <c r="VMX26" s="1637"/>
      <c r="VMY26" s="1637"/>
      <c r="VMZ26" s="1637"/>
      <c r="VNA26" s="1637"/>
      <c r="VNB26" s="1637"/>
      <c r="VNC26" s="1637"/>
      <c r="VND26" s="1637"/>
      <c r="VNE26" s="1637"/>
      <c r="VNF26" s="1637"/>
      <c r="VNG26" s="1637"/>
      <c r="VNH26" s="1637"/>
      <c r="VNI26" s="1637"/>
      <c r="VNJ26" s="1637"/>
      <c r="VNK26" s="1637"/>
      <c r="VNL26" s="1637"/>
      <c r="VNM26" s="1637"/>
      <c r="VNN26" s="1637"/>
      <c r="VNO26" s="1637"/>
      <c r="VNP26" s="1637"/>
      <c r="VNQ26" s="1637"/>
      <c r="VNR26" s="1637"/>
      <c r="VNS26" s="1637"/>
      <c r="VNT26" s="1637"/>
      <c r="VNU26" s="1637"/>
      <c r="VNV26" s="1637"/>
      <c r="VNW26" s="1637"/>
      <c r="VNX26" s="1637"/>
      <c r="VNY26" s="1637"/>
      <c r="VNZ26" s="1637"/>
      <c r="VOA26" s="1637"/>
      <c r="VOB26" s="1637"/>
      <c r="VOC26" s="1637"/>
      <c r="VOD26" s="1637"/>
      <c r="VOE26" s="1637"/>
      <c r="VOF26" s="1637"/>
      <c r="VOG26" s="1637"/>
      <c r="VOH26" s="1637"/>
      <c r="VOI26" s="1637"/>
      <c r="VOJ26" s="1637"/>
      <c r="VOK26" s="1637"/>
      <c r="VOL26" s="1637"/>
      <c r="VOM26" s="1637"/>
      <c r="VON26" s="1637"/>
      <c r="VOO26" s="1637"/>
      <c r="VOP26" s="1637"/>
      <c r="VOQ26" s="1637"/>
      <c r="VOR26" s="1637"/>
      <c r="VOS26" s="1637"/>
      <c r="VOT26" s="1637"/>
      <c r="VOU26" s="1637"/>
      <c r="VOV26" s="1637"/>
      <c r="VOW26" s="1637"/>
      <c r="VOX26" s="1637"/>
      <c r="VOY26" s="1637"/>
      <c r="VOZ26" s="1637"/>
      <c r="VPA26" s="1637"/>
      <c r="VPB26" s="1637"/>
      <c r="VPC26" s="1637"/>
      <c r="VPD26" s="1637"/>
      <c r="VPE26" s="1637"/>
      <c r="VPF26" s="1637"/>
      <c r="VPG26" s="1637"/>
      <c r="VPH26" s="1637"/>
      <c r="VPI26" s="1637"/>
      <c r="VPJ26" s="1637"/>
      <c r="VPK26" s="1637"/>
      <c r="VPL26" s="1637"/>
      <c r="VPM26" s="1637"/>
      <c r="VPN26" s="1637"/>
      <c r="VPO26" s="1637"/>
      <c r="VPP26" s="1637"/>
      <c r="VPQ26" s="1637"/>
      <c r="VPR26" s="1637"/>
      <c r="VPS26" s="1637"/>
      <c r="VPT26" s="1637"/>
      <c r="VPU26" s="1637"/>
      <c r="VPV26" s="1637"/>
      <c r="VPW26" s="1637"/>
      <c r="VPX26" s="1637"/>
      <c r="VPY26" s="1637"/>
      <c r="VPZ26" s="1637"/>
      <c r="VQA26" s="1637"/>
      <c r="VQB26" s="1637"/>
      <c r="VQC26" s="1637"/>
      <c r="VQD26" s="1637"/>
      <c r="VQE26" s="1637"/>
      <c r="VQF26" s="1637"/>
      <c r="VQG26" s="1637"/>
      <c r="VQH26" s="1637"/>
      <c r="VQI26" s="1637"/>
      <c r="VQJ26" s="1637"/>
      <c r="VQK26" s="1637"/>
      <c r="VQL26" s="1637"/>
      <c r="VQM26" s="1637"/>
      <c r="VQN26" s="1637"/>
      <c r="VQO26" s="1637"/>
      <c r="VQP26" s="1637"/>
      <c r="VQQ26" s="1637"/>
      <c r="VQR26" s="1637"/>
      <c r="VQS26" s="1637"/>
      <c r="VQT26" s="1637"/>
      <c r="VQU26" s="1637"/>
      <c r="VQV26" s="1637"/>
      <c r="VQW26" s="1637"/>
      <c r="VQX26" s="1637"/>
      <c r="VQY26" s="1637"/>
      <c r="VQZ26" s="1637"/>
      <c r="VRA26" s="1637"/>
      <c r="VRB26" s="1637"/>
      <c r="VRC26" s="1637"/>
      <c r="VRD26" s="1637"/>
      <c r="VRE26" s="1637"/>
      <c r="VRF26" s="1637"/>
      <c r="VRG26" s="1637"/>
      <c r="VRH26" s="1637"/>
      <c r="VRI26" s="1637"/>
      <c r="VRJ26" s="1637"/>
      <c r="VRK26" s="1637"/>
      <c r="VRL26" s="1637"/>
      <c r="VRM26" s="1637"/>
      <c r="VRN26" s="1637"/>
      <c r="VRO26" s="1637"/>
      <c r="VRP26" s="1637"/>
      <c r="VRQ26" s="1637"/>
      <c r="VRR26" s="1637"/>
      <c r="VRS26" s="1637"/>
      <c r="VRT26" s="1637"/>
      <c r="VRU26" s="1637"/>
      <c r="VRV26" s="1637"/>
      <c r="VRW26" s="1637"/>
      <c r="VRX26" s="1637"/>
      <c r="VRY26" s="1637"/>
      <c r="VRZ26" s="1637"/>
      <c r="VSA26" s="1637"/>
      <c r="VSB26" s="1637"/>
      <c r="VSC26" s="1637"/>
      <c r="VSD26" s="1637"/>
      <c r="VSE26" s="1637"/>
      <c r="VSF26" s="1637"/>
      <c r="VSG26" s="1637"/>
      <c r="VSH26" s="1637"/>
      <c r="VSI26" s="1637"/>
      <c r="VSJ26" s="1637"/>
      <c r="VSK26" s="1637"/>
      <c r="VSL26" s="1637"/>
      <c r="VSM26" s="1637"/>
      <c r="VSN26" s="1637"/>
      <c r="VSO26" s="1637"/>
      <c r="VSP26" s="1637"/>
      <c r="VSQ26" s="1637"/>
      <c r="VSR26" s="1637"/>
      <c r="VSS26" s="1637"/>
      <c r="VST26" s="1637"/>
      <c r="VSU26" s="1637"/>
      <c r="VSV26" s="1637"/>
      <c r="VSW26" s="1637"/>
      <c r="VSX26" s="1637"/>
      <c r="VSY26" s="1637"/>
      <c r="VSZ26" s="1637"/>
      <c r="VTA26" s="1637"/>
      <c r="VTB26" s="1637"/>
      <c r="VTC26" s="1637"/>
      <c r="VTD26" s="1637"/>
      <c r="VTE26" s="1637"/>
      <c r="VTF26" s="1637"/>
      <c r="VTG26" s="1637"/>
      <c r="VTH26" s="1637"/>
      <c r="VTI26" s="1637"/>
      <c r="VTJ26" s="1637"/>
      <c r="VTK26" s="1637"/>
      <c r="VTL26" s="1637"/>
      <c r="VTM26" s="1637"/>
      <c r="VTN26" s="1637"/>
      <c r="VTO26" s="1637"/>
      <c r="VTP26" s="1637"/>
      <c r="VTQ26" s="1637"/>
      <c r="VTR26" s="1637"/>
      <c r="VTS26" s="1637"/>
      <c r="VTT26" s="1637"/>
      <c r="VTU26" s="1637"/>
      <c r="VTV26" s="1637"/>
      <c r="VTW26" s="1637"/>
      <c r="VTX26" s="1637"/>
      <c r="VTY26" s="1637"/>
      <c r="VTZ26" s="1637"/>
      <c r="VUA26" s="1637"/>
      <c r="VUB26" s="1637"/>
      <c r="VUC26" s="1637"/>
      <c r="VUD26" s="1637"/>
      <c r="VUE26" s="1637"/>
      <c r="VUF26" s="1637"/>
      <c r="VUG26" s="1637"/>
      <c r="VUH26" s="1637"/>
      <c r="VUI26" s="1637"/>
      <c r="VUJ26" s="1637"/>
      <c r="VUK26" s="1637"/>
      <c r="VUL26" s="1637"/>
      <c r="VUM26" s="1637"/>
      <c r="VUN26" s="1637"/>
      <c r="VUO26" s="1637"/>
      <c r="VUP26" s="1637"/>
      <c r="VUQ26" s="1637"/>
      <c r="VUR26" s="1637"/>
      <c r="VUS26" s="1637"/>
      <c r="VUT26" s="1637"/>
      <c r="VUU26" s="1637"/>
      <c r="VUV26" s="1637"/>
      <c r="VUW26" s="1637"/>
      <c r="VUX26" s="1637"/>
      <c r="VUY26" s="1637"/>
      <c r="VUZ26" s="1637"/>
      <c r="VVA26" s="1637"/>
      <c r="VVB26" s="1637"/>
      <c r="VVC26" s="1637"/>
      <c r="VVD26" s="1637"/>
      <c r="VVE26" s="1637"/>
      <c r="VVF26" s="1637"/>
      <c r="VVG26" s="1637"/>
      <c r="VVH26" s="1637"/>
      <c r="VVI26" s="1637"/>
      <c r="VVJ26" s="1637"/>
      <c r="VVK26" s="1637"/>
      <c r="VVL26" s="1637"/>
      <c r="VVM26" s="1637"/>
      <c r="VVN26" s="1637"/>
      <c r="VVO26" s="1637"/>
      <c r="VVP26" s="1637"/>
      <c r="VVQ26" s="1637"/>
      <c r="VVR26" s="1637"/>
      <c r="VVS26" s="1637"/>
      <c r="VVT26" s="1637"/>
      <c r="VVU26" s="1637"/>
      <c r="VVV26" s="1637"/>
      <c r="VVW26" s="1637"/>
      <c r="VVX26" s="1637"/>
      <c r="VVY26" s="1637"/>
      <c r="VVZ26" s="1637"/>
      <c r="VWA26" s="1637"/>
      <c r="VWB26" s="1637"/>
      <c r="VWC26" s="1637"/>
      <c r="VWD26" s="1637"/>
      <c r="VWE26" s="1637"/>
      <c r="VWF26" s="1637"/>
      <c r="VWG26" s="1637"/>
      <c r="VWH26" s="1637"/>
      <c r="VWI26" s="1637"/>
      <c r="VWJ26" s="1637"/>
      <c r="VWK26" s="1637"/>
      <c r="VWL26" s="1637"/>
      <c r="VWM26" s="1637"/>
      <c r="VWN26" s="1637"/>
      <c r="VWO26" s="1637"/>
      <c r="VWP26" s="1637"/>
      <c r="VWQ26" s="1637"/>
      <c r="VWR26" s="1637"/>
      <c r="VWS26" s="1637"/>
      <c r="VWT26" s="1637"/>
      <c r="VWU26" s="1637"/>
      <c r="VWV26" s="1637"/>
      <c r="VWW26" s="1637"/>
      <c r="VWX26" s="1637"/>
      <c r="VWY26" s="1637"/>
      <c r="VWZ26" s="1637"/>
      <c r="VXA26" s="1637"/>
      <c r="VXB26" s="1637"/>
      <c r="VXC26" s="1637"/>
      <c r="VXD26" s="1637"/>
      <c r="VXE26" s="1637"/>
      <c r="VXF26" s="1637"/>
      <c r="VXG26" s="1637"/>
      <c r="VXH26" s="1637"/>
      <c r="VXI26" s="1637"/>
      <c r="VXJ26" s="1637"/>
      <c r="VXK26" s="1637"/>
      <c r="VXL26" s="1637"/>
      <c r="VXM26" s="1637"/>
      <c r="VXN26" s="1637"/>
      <c r="VXO26" s="1637"/>
      <c r="VXP26" s="1637"/>
      <c r="VXQ26" s="1637"/>
      <c r="VXR26" s="1637"/>
      <c r="VXS26" s="1637"/>
      <c r="VXT26" s="1637"/>
      <c r="VXU26" s="1637"/>
      <c r="VXV26" s="1637"/>
      <c r="VXW26" s="1637"/>
      <c r="VXX26" s="1637"/>
      <c r="VXY26" s="1637"/>
      <c r="VXZ26" s="1637"/>
      <c r="VYA26" s="1637"/>
      <c r="VYB26" s="1637"/>
      <c r="VYC26" s="1637"/>
      <c r="VYD26" s="1637"/>
      <c r="VYE26" s="1637"/>
      <c r="VYF26" s="1637"/>
      <c r="VYG26" s="1637"/>
      <c r="VYH26" s="1637"/>
      <c r="VYI26" s="1637"/>
      <c r="VYJ26" s="1637"/>
      <c r="VYK26" s="1637"/>
      <c r="VYL26" s="1637"/>
      <c r="VYM26" s="1637"/>
      <c r="VYN26" s="1637"/>
      <c r="VYO26" s="1637"/>
      <c r="VYP26" s="1637"/>
      <c r="VYQ26" s="1637"/>
      <c r="VYR26" s="1637"/>
      <c r="VYS26" s="1637"/>
      <c r="VYT26" s="1637"/>
      <c r="VYU26" s="1637"/>
      <c r="VYV26" s="1637"/>
      <c r="VYW26" s="1637"/>
      <c r="VYX26" s="1637"/>
      <c r="VYY26" s="1637"/>
      <c r="VYZ26" s="1637"/>
      <c r="VZA26" s="1637"/>
      <c r="VZB26" s="1637"/>
      <c r="VZC26" s="1637"/>
      <c r="VZD26" s="1637"/>
      <c r="VZE26" s="1637"/>
      <c r="VZF26" s="1637"/>
      <c r="VZG26" s="1637"/>
      <c r="VZH26" s="1637"/>
      <c r="VZI26" s="1637"/>
      <c r="VZJ26" s="1637"/>
      <c r="VZK26" s="1637"/>
      <c r="VZL26" s="1637"/>
      <c r="VZM26" s="1637"/>
      <c r="VZN26" s="1637"/>
      <c r="VZO26" s="1637"/>
      <c r="VZP26" s="1637"/>
      <c r="VZQ26" s="1637"/>
      <c r="VZR26" s="1637"/>
      <c r="VZS26" s="1637"/>
      <c r="VZT26" s="1637"/>
      <c r="VZU26" s="1637"/>
      <c r="VZV26" s="1637"/>
      <c r="VZW26" s="1637"/>
      <c r="VZX26" s="1637"/>
      <c r="VZY26" s="1637"/>
      <c r="VZZ26" s="1637"/>
      <c r="WAA26" s="1637"/>
      <c r="WAB26" s="1637"/>
      <c r="WAC26" s="1637"/>
      <c r="WAD26" s="1637"/>
      <c r="WAE26" s="1637"/>
      <c r="WAF26" s="1637"/>
      <c r="WAG26" s="1637"/>
      <c r="WAH26" s="1637"/>
      <c r="WAI26" s="1637"/>
      <c r="WAJ26" s="1637"/>
      <c r="WAK26" s="1637"/>
      <c r="WAL26" s="1637"/>
      <c r="WAM26" s="1637"/>
      <c r="WAN26" s="1637"/>
      <c r="WAO26" s="1637"/>
      <c r="WAP26" s="1637"/>
      <c r="WAQ26" s="1637"/>
      <c r="WAR26" s="1637"/>
      <c r="WAS26" s="1637"/>
      <c r="WAT26" s="1637"/>
      <c r="WAU26" s="1637"/>
      <c r="WAV26" s="1637"/>
      <c r="WAW26" s="1637"/>
      <c r="WAX26" s="1637"/>
      <c r="WAY26" s="1637"/>
      <c r="WAZ26" s="1637"/>
      <c r="WBA26" s="1637"/>
      <c r="WBB26" s="1637"/>
      <c r="WBC26" s="1637"/>
      <c r="WBD26" s="1637"/>
      <c r="WBE26" s="1637"/>
      <c r="WBF26" s="1637"/>
      <c r="WBG26" s="1637"/>
      <c r="WBH26" s="1637"/>
      <c r="WBI26" s="1637"/>
      <c r="WBJ26" s="1637"/>
      <c r="WBK26" s="1637"/>
      <c r="WBL26" s="1637"/>
      <c r="WBM26" s="1637"/>
      <c r="WBN26" s="1637"/>
      <c r="WBO26" s="1637"/>
      <c r="WBP26" s="1637"/>
      <c r="WBQ26" s="1637"/>
      <c r="WBR26" s="1637"/>
      <c r="WBS26" s="1637"/>
      <c r="WBT26" s="1637"/>
      <c r="WBU26" s="1637"/>
      <c r="WBV26" s="1637"/>
      <c r="WBW26" s="1637"/>
      <c r="WBX26" s="1637"/>
      <c r="WBY26" s="1637"/>
      <c r="WBZ26" s="1637"/>
      <c r="WCA26" s="1637"/>
      <c r="WCB26" s="1637"/>
      <c r="WCC26" s="1637"/>
      <c r="WCD26" s="1637"/>
      <c r="WCE26" s="1637"/>
      <c r="WCF26" s="1637"/>
      <c r="WCG26" s="1637"/>
      <c r="WCH26" s="1637"/>
      <c r="WCI26" s="1637"/>
      <c r="WCJ26" s="1637"/>
      <c r="WCK26" s="1637"/>
      <c r="WCL26" s="1637"/>
      <c r="WCM26" s="1637"/>
      <c r="WCN26" s="1637"/>
      <c r="WCO26" s="1637"/>
      <c r="WCP26" s="1637"/>
      <c r="WCQ26" s="1637"/>
      <c r="WCR26" s="1637"/>
      <c r="WCS26" s="1637"/>
      <c r="WCT26" s="1637"/>
      <c r="WCU26" s="1637"/>
      <c r="WCV26" s="1637"/>
      <c r="WCW26" s="1637"/>
      <c r="WCX26" s="1637"/>
      <c r="WCY26" s="1637"/>
      <c r="WCZ26" s="1637"/>
      <c r="WDA26" s="1637"/>
      <c r="WDB26" s="1637"/>
      <c r="WDC26" s="1637"/>
      <c r="WDD26" s="1637"/>
      <c r="WDE26" s="1637"/>
      <c r="WDF26" s="1637"/>
      <c r="WDG26" s="1637"/>
      <c r="WDH26" s="1637"/>
      <c r="WDI26" s="1637"/>
      <c r="WDJ26" s="1637"/>
      <c r="WDK26" s="1637"/>
      <c r="WDL26" s="1637"/>
      <c r="WDM26" s="1637"/>
      <c r="WDN26" s="1637"/>
      <c r="WDO26" s="1637"/>
      <c r="WDP26" s="1637"/>
      <c r="WDQ26" s="1637"/>
      <c r="WDR26" s="1637"/>
      <c r="WDS26" s="1637"/>
      <c r="WDT26" s="1637"/>
      <c r="WDU26" s="1637"/>
      <c r="WDV26" s="1637"/>
      <c r="WDW26" s="1637"/>
      <c r="WDX26" s="1637"/>
      <c r="WDY26" s="1637"/>
      <c r="WDZ26" s="1637"/>
      <c r="WEA26" s="1637"/>
      <c r="WEB26" s="1637"/>
      <c r="WEC26" s="1637"/>
      <c r="WED26" s="1637"/>
      <c r="WEE26" s="1637"/>
      <c r="WEF26" s="1637"/>
      <c r="WEG26" s="1637"/>
      <c r="WEH26" s="1637"/>
      <c r="WEI26" s="1637"/>
      <c r="WEJ26" s="1637"/>
      <c r="WEK26" s="1637"/>
      <c r="WEL26" s="1637"/>
      <c r="WEM26" s="1637"/>
      <c r="WEN26" s="1637"/>
      <c r="WEO26" s="1637"/>
      <c r="WEP26" s="1637"/>
      <c r="WEQ26" s="1637"/>
      <c r="WER26" s="1637"/>
      <c r="WES26" s="1637"/>
      <c r="WET26" s="1637"/>
      <c r="WEU26" s="1637"/>
      <c r="WEV26" s="1637"/>
      <c r="WEW26" s="1637"/>
      <c r="WEX26" s="1637"/>
      <c r="WEY26" s="1637"/>
      <c r="WEZ26" s="1637"/>
      <c r="WFA26" s="1637"/>
      <c r="WFB26" s="1637"/>
      <c r="WFC26" s="1637"/>
      <c r="WFD26" s="1637"/>
      <c r="WFE26" s="1637"/>
      <c r="WFF26" s="1637"/>
      <c r="WFG26" s="1637"/>
      <c r="WFH26" s="1637"/>
      <c r="WFI26" s="1637"/>
      <c r="WFJ26" s="1637"/>
      <c r="WFK26" s="1637"/>
      <c r="WFL26" s="1637"/>
      <c r="WFM26" s="1637"/>
      <c r="WFN26" s="1637"/>
      <c r="WFO26" s="1637"/>
      <c r="WFP26" s="1637"/>
      <c r="WFQ26" s="1637"/>
      <c r="WFR26" s="1637"/>
      <c r="WFS26" s="1637"/>
      <c r="WFT26" s="1637"/>
      <c r="WFU26" s="1637"/>
      <c r="WFV26" s="1637"/>
      <c r="WFW26" s="1637"/>
      <c r="WFX26" s="1637"/>
      <c r="WFY26" s="1637"/>
      <c r="WFZ26" s="1637"/>
      <c r="WGA26" s="1637"/>
      <c r="WGB26" s="1637"/>
      <c r="WGC26" s="1637"/>
      <c r="WGD26" s="1637"/>
      <c r="WGE26" s="1637"/>
      <c r="WGF26" s="1637"/>
      <c r="WGG26" s="1637"/>
      <c r="WGH26" s="1637"/>
      <c r="WGI26" s="1637"/>
      <c r="WGJ26" s="1637"/>
      <c r="WGK26" s="1637"/>
      <c r="WGL26" s="1637"/>
      <c r="WGM26" s="1637"/>
      <c r="WGN26" s="1637"/>
      <c r="WGO26" s="1637"/>
      <c r="WGP26" s="1637"/>
      <c r="WGQ26" s="1637"/>
      <c r="WGR26" s="1637"/>
      <c r="WGS26" s="1637"/>
      <c r="WGT26" s="1637"/>
      <c r="WGU26" s="1637"/>
      <c r="WGV26" s="1637"/>
      <c r="WGW26" s="1637"/>
      <c r="WGX26" s="1637"/>
      <c r="WGY26" s="1637"/>
      <c r="WGZ26" s="1637"/>
      <c r="WHA26" s="1637"/>
      <c r="WHB26" s="1637"/>
      <c r="WHC26" s="1637"/>
      <c r="WHD26" s="1637"/>
      <c r="WHE26" s="1637"/>
      <c r="WHF26" s="1637"/>
      <c r="WHG26" s="1637"/>
      <c r="WHH26" s="1637"/>
      <c r="WHI26" s="1637"/>
      <c r="WHJ26" s="1637"/>
      <c r="WHK26" s="1637"/>
      <c r="WHL26" s="1637"/>
      <c r="WHM26" s="1637"/>
      <c r="WHN26" s="1637"/>
      <c r="WHO26" s="1637"/>
      <c r="WHP26" s="1637"/>
      <c r="WHQ26" s="1637"/>
      <c r="WHR26" s="1637"/>
      <c r="WHS26" s="1637"/>
      <c r="WHT26" s="1637"/>
      <c r="WHU26" s="1637"/>
      <c r="WHV26" s="1637"/>
      <c r="WHW26" s="1637"/>
      <c r="WHX26" s="1637"/>
      <c r="WHY26" s="1637"/>
      <c r="WHZ26" s="1637"/>
      <c r="WIA26" s="1637"/>
      <c r="WIB26" s="1637"/>
      <c r="WIC26" s="1637"/>
      <c r="WID26" s="1637"/>
      <c r="WIE26" s="1637"/>
      <c r="WIF26" s="1637"/>
      <c r="WIG26" s="1637"/>
      <c r="WIH26" s="1637"/>
      <c r="WII26" s="1637"/>
      <c r="WIJ26" s="1637"/>
      <c r="WIK26" s="1637"/>
      <c r="WIL26" s="1637"/>
      <c r="WIM26" s="1637"/>
      <c r="WIN26" s="1637"/>
      <c r="WIO26" s="1637"/>
      <c r="WIP26" s="1637"/>
      <c r="WIQ26" s="1637"/>
      <c r="WIR26" s="1637"/>
      <c r="WIS26" s="1637"/>
      <c r="WIT26" s="1637"/>
      <c r="WIU26" s="1637"/>
      <c r="WIV26" s="1637"/>
      <c r="WIW26" s="1637"/>
      <c r="WIX26" s="1637"/>
      <c r="WIY26" s="1637"/>
      <c r="WIZ26" s="1637"/>
      <c r="WJA26" s="1637"/>
      <c r="WJB26" s="1637"/>
      <c r="WJC26" s="1637"/>
      <c r="WJD26" s="1637"/>
      <c r="WJE26" s="1637"/>
      <c r="WJF26" s="1637"/>
      <c r="WJG26" s="1637"/>
      <c r="WJH26" s="1637"/>
      <c r="WJI26" s="1637"/>
      <c r="WJJ26" s="1637"/>
      <c r="WJK26" s="1637"/>
      <c r="WJL26" s="1637"/>
      <c r="WJM26" s="1637"/>
      <c r="WJN26" s="1637"/>
      <c r="WJO26" s="1637"/>
      <c r="WJP26" s="1637"/>
      <c r="WJQ26" s="1637"/>
      <c r="WJR26" s="1637"/>
      <c r="WJS26" s="1637"/>
      <c r="WJT26" s="1637"/>
      <c r="WJU26" s="1637"/>
      <c r="WJV26" s="1637"/>
      <c r="WJW26" s="1637"/>
      <c r="WJX26" s="1637"/>
      <c r="WJY26" s="1637"/>
      <c r="WJZ26" s="1637"/>
      <c r="WKA26" s="1637"/>
      <c r="WKB26" s="1637"/>
      <c r="WKC26" s="1637"/>
      <c r="WKD26" s="1637"/>
      <c r="WKE26" s="1637"/>
      <c r="WKF26" s="1637"/>
      <c r="WKG26" s="1637"/>
      <c r="WKH26" s="1637"/>
      <c r="WKI26" s="1637"/>
      <c r="WKJ26" s="1637"/>
      <c r="WKK26" s="1637"/>
      <c r="WKL26" s="1637"/>
      <c r="WKM26" s="1637"/>
      <c r="WKN26" s="1637"/>
      <c r="WKO26" s="1637"/>
      <c r="WKP26" s="1637"/>
      <c r="WKQ26" s="1637"/>
      <c r="WKR26" s="1637"/>
      <c r="WKS26" s="1637"/>
      <c r="WKT26" s="1637"/>
      <c r="WKU26" s="1637"/>
      <c r="WKV26" s="1637"/>
      <c r="WKW26" s="1637"/>
      <c r="WKX26" s="1637"/>
      <c r="WKY26" s="1637"/>
      <c r="WKZ26" s="1637"/>
      <c r="WLA26" s="1637"/>
      <c r="WLB26" s="1637"/>
      <c r="WLC26" s="1637"/>
      <c r="WLD26" s="1637"/>
      <c r="WLE26" s="1637"/>
      <c r="WLF26" s="1637"/>
      <c r="WLG26" s="1637"/>
      <c r="WLH26" s="1637"/>
      <c r="WLI26" s="1637"/>
      <c r="WLJ26" s="1637"/>
      <c r="WLK26" s="1637"/>
      <c r="WLL26" s="1637"/>
      <c r="WLM26" s="1637"/>
      <c r="WLN26" s="1637"/>
      <c r="WLO26" s="1637"/>
      <c r="WLP26" s="1637"/>
      <c r="WLQ26" s="1637"/>
      <c r="WLR26" s="1637"/>
      <c r="WLS26" s="1637"/>
      <c r="WLT26" s="1637"/>
      <c r="WLU26" s="1637"/>
      <c r="WLV26" s="1637"/>
      <c r="WLW26" s="1637"/>
      <c r="WLX26" s="1637"/>
      <c r="WLY26" s="1637"/>
      <c r="WLZ26" s="1637"/>
      <c r="WMA26" s="1637"/>
      <c r="WMB26" s="1637"/>
      <c r="WMC26" s="1637"/>
      <c r="WMD26" s="1637"/>
      <c r="WME26" s="1637"/>
      <c r="WMF26" s="1637"/>
      <c r="WMG26" s="1637"/>
      <c r="WMH26" s="1637"/>
      <c r="WMI26" s="1637"/>
      <c r="WMJ26" s="1637"/>
      <c r="WMK26" s="1637"/>
      <c r="WML26" s="1637"/>
      <c r="WMM26" s="1637"/>
      <c r="WMN26" s="1637"/>
      <c r="WMO26" s="1637"/>
      <c r="WMP26" s="1637"/>
      <c r="WMQ26" s="1637"/>
      <c r="WMR26" s="1637"/>
      <c r="WMS26" s="1637"/>
      <c r="WMT26" s="1637"/>
      <c r="WMU26" s="1637"/>
      <c r="WMV26" s="1637"/>
      <c r="WMW26" s="1637"/>
      <c r="WMX26" s="1637"/>
      <c r="WMY26" s="1637"/>
      <c r="WMZ26" s="1637"/>
      <c r="WNA26" s="1637"/>
      <c r="WNB26" s="1637"/>
      <c r="WNC26" s="1637"/>
      <c r="WND26" s="1637"/>
      <c r="WNE26" s="1637"/>
      <c r="WNF26" s="1637"/>
      <c r="WNG26" s="1637"/>
      <c r="WNH26" s="1637"/>
      <c r="WNI26" s="1637"/>
      <c r="WNJ26" s="1637"/>
      <c r="WNK26" s="1637"/>
      <c r="WNL26" s="1637"/>
      <c r="WNM26" s="1637"/>
      <c r="WNN26" s="1637"/>
      <c r="WNO26" s="1637"/>
      <c r="WNP26" s="1637"/>
      <c r="WNQ26" s="1637"/>
      <c r="WNR26" s="1637"/>
      <c r="WNS26" s="1637"/>
      <c r="WNT26" s="1637"/>
      <c r="WNU26" s="1637"/>
      <c r="WNV26" s="1637"/>
      <c r="WNW26" s="1637"/>
      <c r="WNX26" s="1637"/>
      <c r="WNY26" s="1637"/>
      <c r="WNZ26" s="1637"/>
      <c r="WOA26" s="1637"/>
      <c r="WOB26" s="1637"/>
      <c r="WOC26" s="1637"/>
      <c r="WOD26" s="1637"/>
      <c r="WOE26" s="1637"/>
      <c r="WOF26" s="1637"/>
      <c r="WOG26" s="1637"/>
      <c r="WOH26" s="1637"/>
      <c r="WOI26" s="1637"/>
      <c r="WOJ26" s="1637"/>
      <c r="WOK26" s="1637"/>
      <c r="WOL26" s="1637"/>
      <c r="WOM26" s="1637"/>
      <c r="WON26" s="1637"/>
      <c r="WOO26" s="1637"/>
      <c r="WOP26" s="1637"/>
      <c r="WOQ26" s="1637"/>
      <c r="WOR26" s="1637"/>
      <c r="WOS26" s="1637"/>
      <c r="WOT26" s="1637"/>
      <c r="WOU26" s="1637"/>
      <c r="WOV26" s="1637"/>
      <c r="WOW26" s="1637"/>
      <c r="WOX26" s="1637"/>
      <c r="WOY26" s="1637"/>
      <c r="WOZ26" s="1637"/>
      <c r="WPA26" s="1637"/>
      <c r="WPB26" s="1637"/>
      <c r="WPC26" s="1637"/>
      <c r="WPD26" s="1637"/>
      <c r="WPE26" s="1637"/>
      <c r="WPF26" s="1637"/>
      <c r="WPG26" s="1637"/>
      <c r="WPH26" s="1637"/>
      <c r="WPI26" s="1637"/>
      <c r="WPJ26" s="1637"/>
      <c r="WPK26" s="1637"/>
      <c r="WPL26" s="1637"/>
      <c r="WPM26" s="1637"/>
      <c r="WPN26" s="1637"/>
      <c r="WPO26" s="1637"/>
      <c r="WPP26" s="1637"/>
      <c r="WPQ26" s="1637"/>
      <c r="WPR26" s="1637"/>
      <c r="WPS26" s="1637"/>
      <c r="WPT26" s="1637"/>
      <c r="WPU26" s="1637"/>
      <c r="WPV26" s="1637"/>
      <c r="WPW26" s="1637"/>
      <c r="WPX26" s="1637"/>
      <c r="WPY26" s="1637"/>
      <c r="WPZ26" s="1637"/>
      <c r="WQA26" s="1637"/>
      <c r="WQB26" s="1637"/>
      <c r="WQC26" s="1637"/>
      <c r="WQD26" s="1637"/>
      <c r="WQE26" s="1637"/>
      <c r="WQF26" s="1637"/>
      <c r="WQG26" s="1637"/>
      <c r="WQH26" s="1637"/>
      <c r="WQI26" s="1637"/>
      <c r="WQJ26" s="1637"/>
      <c r="WQK26" s="1637"/>
      <c r="WQL26" s="1637"/>
      <c r="WQM26" s="1637"/>
      <c r="WQN26" s="1637"/>
      <c r="WQO26" s="1637"/>
      <c r="WQP26" s="1637"/>
      <c r="WQQ26" s="1637"/>
      <c r="WQR26" s="1637"/>
      <c r="WQS26" s="1637"/>
      <c r="WQT26" s="1637"/>
      <c r="WQU26" s="1637"/>
      <c r="WQV26" s="1637"/>
      <c r="WQW26" s="1637"/>
      <c r="WQX26" s="1637"/>
      <c r="WQY26" s="1637"/>
      <c r="WQZ26" s="1637"/>
      <c r="WRA26" s="1637"/>
      <c r="WRB26" s="1637"/>
      <c r="WRC26" s="1637"/>
      <c r="WRD26" s="1637"/>
      <c r="WRE26" s="1637"/>
      <c r="WRF26" s="1637"/>
      <c r="WRG26" s="1637"/>
      <c r="WRH26" s="1637"/>
      <c r="WRI26" s="1637"/>
      <c r="WRJ26" s="1637"/>
      <c r="WRK26" s="1637"/>
      <c r="WRL26" s="1637"/>
      <c r="WRM26" s="1637"/>
      <c r="WRN26" s="1637"/>
      <c r="WRO26" s="1637"/>
      <c r="WRP26" s="1637"/>
      <c r="WRQ26" s="1637"/>
      <c r="WRR26" s="1637"/>
      <c r="WRS26" s="1637"/>
      <c r="WRT26" s="1637"/>
      <c r="WRU26" s="1637"/>
      <c r="WRV26" s="1637"/>
      <c r="WRW26" s="1637"/>
      <c r="WRX26" s="1637"/>
      <c r="WRY26" s="1637"/>
      <c r="WRZ26" s="1637"/>
      <c r="WSA26" s="1637"/>
      <c r="WSB26" s="1637"/>
      <c r="WSC26" s="1637"/>
      <c r="WSD26" s="1637"/>
      <c r="WSE26" s="1637"/>
      <c r="WSF26" s="1637"/>
      <c r="WSG26" s="1637"/>
      <c r="WSH26" s="1637"/>
      <c r="WSI26" s="1637"/>
      <c r="WSJ26" s="1637"/>
      <c r="WSK26" s="1637"/>
      <c r="WSL26" s="1637"/>
      <c r="WSM26" s="1637"/>
      <c r="WSN26" s="1637"/>
      <c r="WSO26" s="1637"/>
      <c r="WSP26" s="1637"/>
      <c r="WSQ26" s="1637"/>
      <c r="WSR26" s="1637"/>
      <c r="WSS26" s="1637"/>
      <c r="WST26" s="1637"/>
      <c r="WSU26" s="1637"/>
      <c r="WSV26" s="1637"/>
      <c r="WSW26" s="1637"/>
      <c r="WSX26" s="1637"/>
      <c r="WSY26" s="1637"/>
      <c r="WSZ26" s="1637"/>
      <c r="WTA26" s="1637"/>
      <c r="WTB26" s="1637"/>
      <c r="WTC26" s="1637"/>
      <c r="WTD26" s="1637"/>
      <c r="WTE26" s="1637"/>
      <c r="WTF26" s="1637"/>
      <c r="WTG26" s="1637"/>
      <c r="WTH26" s="1637"/>
      <c r="WTI26" s="1637"/>
      <c r="WTJ26" s="1637"/>
      <c r="WTK26" s="1637"/>
      <c r="WTL26" s="1637"/>
      <c r="WTM26" s="1637"/>
      <c r="WTN26" s="1637"/>
      <c r="WTO26" s="1637"/>
      <c r="WTP26" s="1637"/>
      <c r="WTQ26" s="1637"/>
      <c r="WTR26" s="1637"/>
      <c r="WTS26" s="1637"/>
      <c r="WTT26" s="1637"/>
      <c r="WTU26" s="1637"/>
      <c r="WTV26" s="1637"/>
      <c r="WTW26" s="1637"/>
      <c r="WTX26" s="1637"/>
      <c r="WTY26" s="1637"/>
      <c r="WTZ26" s="1637"/>
      <c r="WUA26" s="1637"/>
      <c r="WUB26" s="1637"/>
      <c r="WUC26" s="1637"/>
      <c r="WUD26" s="1637"/>
      <c r="WUE26" s="1637"/>
      <c r="WUF26" s="1637"/>
      <c r="WUG26" s="1637"/>
      <c r="WUH26" s="1637"/>
      <c r="WUI26" s="1637"/>
      <c r="WUJ26" s="1637"/>
      <c r="WUK26" s="1637"/>
      <c r="WUL26" s="1637"/>
      <c r="WUM26" s="1637"/>
      <c r="WUN26" s="1637"/>
      <c r="WUO26" s="1637"/>
      <c r="WUP26" s="1637"/>
      <c r="WUQ26" s="1637"/>
      <c r="WUR26" s="1637"/>
      <c r="WUS26" s="1637"/>
      <c r="WUT26" s="1637"/>
      <c r="WUU26" s="1637"/>
      <c r="WUV26" s="1637"/>
      <c r="WUW26" s="1637"/>
      <c r="WUX26" s="1637"/>
      <c r="WUY26" s="1637"/>
      <c r="WUZ26" s="1637"/>
      <c r="WVA26" s="1637"/>
      <c r="WVB26" s="1637"/>
      <c r="WVC26" s="1637"/>
      <c r="WVD26" s="1637"/>
      <c r="WVE26" s="1637"/>
      <c r="WVF26" s="1637"/>
      <c r="WVG26" s="1637"/>
      <c r="WVH26" s="1637"/>
      <c r="WVI26" s="1637"/>
      <c r="WVJ26" s="1637"/>
      <c r="WVK26" s="1637"/>
      <c r="WVL26" s="1637"/>
      <c r="WVM26" s="1637"/>
      <c r="WVN26" s="1637"/>
      <c r="WVO26" s="1637"/>
      <c r="WVP26" s="1637"/>
      <c r="WVQ26" s="1637"/>
      <c r="WVR26" s="1637"/>
      <c r="WVS26" s="1637"/>
      <c r="WVT26" s="1637"/>
      <c r="WVU26" s="1637"/>
      <c r="WVV26" s="1637"/>
      <c r="WVW26" s="1637"/>
      <c r="WVX26" s="1637"/>
      <c r="WVY26" s="1637"/>
      <c r="WVZ26" s="1637"/>
      <c r="WWA26" s="1637"/>
      <c r="WWB26" s="1637"/>
      <c r="WWC26" s="1637"/>
      <c r="WWD26" s="1637"/>
      <c r="WWE26" s="1637"/>
      <c r="WWF26" s="1637"/>
      <c r="WWG26" s="1637"/>
      <c r="WWH26" s="1637"/>
      <c r="WWI26" s="1637"/>
      <c r="WWJ26" s="1637"/>
      <c r="WWK26" s="1637"/>
      <c r="WWL26" s="1637"/>
      <c r="WWM26" s="1637"/>
      <c r="WWN26" s="1637"/>
      <c r="WWO26" s="1637"/>
      <c r="WWP26" s="1637"/>
      <c r="WWQ26" s="1637"/>
      <c r="WWR26" s="1637"/>
      <c r="WWS26" s="1637"/>
      <c r="WWT26" s="1637"/>
      <c r="WWU26" s="1637"/>
      <c r="WWV26" s="1637"/>
      <c r="WWW26" s="1637"/>
      <c r="WWX26" s="1637"/>
      <c r="WWY26" s="1637"/>
      <c r="WWZ26" s="1637"/>
      <c r="WXA26" s="1637"/>
      <c r="WXB26" s="1637"/>
      <c r="WXC26" s="1637"/>
      <c r="WXD26" s="1637"/>
      <c r="WXE26" s="1637"/>
      <c r="WXF26" s="1637"/>
      <c r="WXG26" s="1637"/>
      <c r="WXH26" s="1637"/>
      <c r="WXI26" s="1637"/>
      <c r="WXJ26" s="1637"/>
      <c r="WXK26" s="1637"/>
      <c r="WXL26" s="1637"/>
      <c r="WXM26" s="1637"/>
      <c r="WXN26" s="1637"/>
      <c r="WXO26" s="1637"/>
      <c r="WXP26" s="1637"/>
      <c r="WXQ26" s="1637"/>
      <c r="WXR26" s="1637"/>
      <c r="WXS26" s="1637"/>
      <c r="WXT26" s="1637"/>
      <c r="WXU26" s="1637"/>
      <c r="WXV26" s="1637"/>
      <c r="WXW26" s="1637"/>
      <c r="WXX26" s="1637"/>
      <c r="WXY26" s="1637"/>
      <c r="WXZ26" s="1637"/>
      <c r="WYA26" s="1637"/>
      <c r="WYB26" s="1637"/>
      <c r="WYC26" s="1637"/>
      <c r="WYD26" s="1637"/>
      <c r="WYE26" s="1637"/>
      <c r="WYF26" s="1637"/>
      <c r="WYG26" s="1637"/>
      <c r="WYH26" s="1637"/>
      <c r="WYI26" s="1637"/>
      <c r="WYJ26" s="1637"/>
      <c r="WYK26" s="1637"/>
      <c r="WYL26" s="1637"/>
      <c r="WYM26" s="1637"/>
      <c r="WYN26" s="1637"/>
      <c r="WYO26" s="1637"/>
      <c r="WYP26" s="1637"/>
      <c r="WYQ26" s="1637"/>
      <c r="WYR26" s="1637"/>
      <c r="WYS26" s="1637"/>
      <c r="WYT26" s="1637"/>
      <c r="WYU26" s="1637"/>
      <c r="WYV26" s="1637"/>
      <c r="WYW26" s="1637"/>
      <c r="WYX26" s="1637"/>
      <c r="WYY26" s="1637"/>
      <c r="WYZ26" s="1637"/>
      <c r="WZA26" s="1637"/>
      <c r="WZB26" s="1637"/>
      <c r="WZC26" s="1637"/>
      <c r="WZD26" s="1637"/>
      <c r="WZE26" s="1637"/>
      <c r="WZF26" s="1637"/>
      <c r="WZG26" s="1637"/>
      <c r="WZH26" s="1637"/>
      <c r="WZI26" s="1637"/>
      <c r="WZJ26" s="1637"/>
      <c r="WZK26" s="1637"/>
      <c r="WZL26" s="1637"/>
      <c r="WZM26" s="1637"/>
      <c r="WZN26" s="1637"/>
      <c r="WZO26" s="1637"/>
      <c r="WZP26" s="1637"/>
      <c r="WZQ26" s="1637"/>
      <c r="WZR26" s="1637"/>
      <c r="WZS26" s="1637"/>
      <c r="WZT26" s="1637"/>
      <c r="WZU26" s="1637"/>
      <c r="WZV26" s="1637"/>
      <c r="WZW26" s="1637"/>
      <c r="WZX26" s="1637"/>
      <c r="WZY26" s="1637"/>
      <c r="WZZ26" s="1637"/>
      <c r="XAA26" s="1637"/>
      <c r="XAB26" s="1637"/>
      <c r="XAC26" s="1637"/>
      <c r="XAD26" s="1637"/>
      <c r="XAE26" s="1637"/>
      <c r="XAF26" s="1637"/>
      <c r="XAG26" s="1637"/>
      <c r="XAH26" s="1637"/>
      <c r="XAI26" s="1637"/>
      <c r="XAJ26" s="1637"/>
      <c r="XAK26" s="1637"/>
      <c r="XAL26" s="1637"/>
      <c r="XAM26" s="1637"/>
      <c r="XAN26" s="1637"/>
      <c r="XAO26" s="1637"/>
      <c r="XAP26" s="1637"/>
      <c r="XAQ26" s="1637"/>
      <c r="XAR26" s="1637"/>
      <c r="XAS26" s="1637"/>
      <c r="XAT26" s="1637"/>
      <c r="XAU26" s="1637"/>
      <c r="XAV26" s="1637"/>
      <c r="XAW26" s="1637"/>
      <c r="XAX26" s="1637"/>
      <c r="XAY26" s="1637"/>
      <c r="XAZ26" s="1637"/>
      <c r="XBA26" s="1637"/>
      <c r="XBB26" s="1637"/>
      <c r="XBC26" s="1637"/>
      <c r="XBD26" s="1637"/>
      <c r="XBE26" s="1637"/>
      <c r="XBF26" s="1637"/>
      <c r="XBG26" s="1637"/>
      <c r="XBH26" s="1637"/>
      <c r="XBI26" s="1637"/>
      <c r="XBJ26" s="1637"/>
      <c r="XBK26" s="1637"/>
      <c r="XBL26" s="1637"/>
      <c r="XBM26" s="1637"/>
      <c r="XBN26" s="1637"/>
      <c r="XBO26" s="1637"/>
      <c r="XBP26" s="1637"/>
      <c r="XBQ26" s="1637"/>
      <c r="XBR26" s="1637"/>
      <c r="XBS26" s="1637"/>
      <c r="XBT26" s="1637"/>
      <c r="XBU26" s="1637"/>
      <c r="XBV26" s="1637"/>
      <c r="XBW26" s="1637"/>
      <c r="XBX26" s="1637"/>
      <c r="XBY26" s="1637"/>
      <c r="XBZ26" s="1637"/>
      <c r="XCA26" s="1637"/>
      <c r="XCB26" s="1637"/>
      <c r="XCC26" s="1637"/>
      <c r="XCD26" s="1637"/>
      <c r="XCE26" s="1637"/>
      <c r="XCF26" s="1637"/>
      <c r="XCG26" s="1637"/>
      <c r="XCH26" s="1637"/>
      <c r="XCI26" s="1637"/>
      <c r="XCJ26" s="1637"/>
      <c r="XCK26" s="1637"/>
      <c r="XCL26" s="1637"/>
      <c r="XCM26" s="1637"/>
      <c r="XCN26" s="1637"/>
      <c r="XCO26" s="1637"/>
      <c r="XCP26" s="1637"/>
      <c r="XCQ26" s="1637"/>
      <c r="XCR26" s="1637"/>
      <c r="XCS26" s="1637"/>
      <c r="XCT26" s="1637"/>
      <c r="XCU26" s="1637"/>
      <c r="XCV26" s="1637"/>
      <c r="XCW26" s="1637"/>
      <c r="XCX26" s="1637"/>
      <c r="XCY26" s="1637"/>
      <c r="XCZ26" s="1637"/>
      <c r="XDA26" s="1637"/>
      <c r="XDB26" s="1637"/>
      <c r="XDC26" s="1637"/>
      <c r="XDD26" s="1637"/>
      <c r="XDE26" s="1637"/>
      <c r="XDF26" s="1637"/>
      <c r="XDG26" s="1637"/>
      <c r="XDH26" s="1637"/>
      <c r="XDI26" s="1637"/>
      <c r="XDJ26" s="1637"/>
      <c r="XDK26" s="1637"/>
      <c r="XDL26" s="1637"/>
      <c r="XDM26" s="1637"/>
      <c r="XDN26" s="1637"/>
      <c r="XDO26" s="1637"/>
      <c r="XDP26" s="1637"/>
      <c r="XDQ26" s="1637"/>
      <c r="XDR26" s="1637"/>
      <c r="XDS26" s="1637"/>
      <c r="XDT26" s="1637"/>
      <c r="XDU26" s="1637"/>
      <c r="XDV26" s="1637"/>
      <c r="XDW26" s="1637"/>
      <c r="XDX26" s="1637"/>
      <c r="XDY26" s="1637"/>
      <c r="XDZ26" s="1637"/>
      <c r="XEA26" s="1637"/>
      <c r="XEB26" s="1637"/>
      <c r="XEC26" s="1637"/>
      <c r="XED26" s="1637"/>
      <c r="XEE26" s="1637"/>
      <c r="XEF26" s="1637"/>
      <c r="XEG26" s="1637"/>
      <c r="XEH26" s="1637"/>
      <c r="XEI26" s="1637"/>
      <c r="XEJ26" s="1637"/>
      <c r="XEK26" s="1637"/>
      <c r="XEL26" s="1637"/>
      <c r="XEM26" s="1637"/>
      <c r="XEN26" s="1637"/>
      <c r="XEO26" s="1637"/>
      <c r="XEP26" s="1637"/>
      <c r="XEQ26" s="1637"/>
      <c r="XER26" s="1637"/>
      <c r="XES26" s="1637"/>
      <c r="XET26" s="1637"/>
      <c r="XEU26" s="1637"/>
      <c r="XEV26" s="1637"/>
      <c r="XEW26" s="1637"/>
      <c r="XEX26" s="1637"/>
      <c r="XEY26" s="1637"/>
      <c r="XEZ26" s="1637"/>
      <c r="XFA26" s="1637"/>
      <c r="XFB26" s="1637"/>
      <c r="XFC26" s="1637"/>
      <c r="XFD26" s="1637"/>
    </row>
    <row r="27" spans="1:16384" ht="12" thickBot="1" x14ac:dyDescent="0.25">
      <c r="A27" s="1280"/>
      <c r="B27" s="3"/>
      <c r="C27" s="3"/>
      <c r="D27" s="1489"/>
    </row>
    <row r="28" spans="1:16384" ht="39" thickBot="1" x14ac:dyDescent="0.25">
      <c r="A28" s="1487" t="s">
        <v>1341</v>
      </c>
      <c r="B28" s="1487" t="s">
        <v>1342</v>
      </c>
      <c r="C28" s="1830" t="str">
        <f>IF(('Squadratura 7'!A29='Squadratura 7'!B29)," ",(IF(AND('Squadratura 7'!A29=0,'Squadratura 7'!B29&gt;0),"Rispondere alla domanda 67 della SI_1A ",(IF(AND('Squadratura 7'!A29&gt;0,'Squadratura 7'!B29=0),"Inserire i giorni di formazione"," ")))))</f>
        <v xml:space="preserve"> </v>
      </c>
      <c r="D28" s="1831"/>
      <c r="E28" s="1491"/>
      <c r="F28" s="1491"/>
    </row>
    <row r="29" spans="1:16384" ht="13.5" thickBot="1" x14ac:dyDescent="0.25">
      <c r="A29" s="1533">
        <f>'SI_1A(COMUNI-PROVINCE-CITTA_ME)'!$F$148+'SI_1A(UNIONE_COMUNI)'!$F$148+'SI_1A(COMUNITA_MONTANE)'!$F$148</f>
        <v>171</v>
      </c>
      <c r="B29" s="1534">
        <f>'t11'!AU25+'t11'!AV25</f>
        <v>309</v>
      </c>
      <c r="C29" s="1349"/>
      <c r="D29" s="1490"/>
      <c r="E29" s="1350">
        <f>IF('Squadratura 7'!A29='Squadratura 7'!B29,0,IF(AND('Squadratura 7'!A29&gt;0,'Squadratura 7'!B29&gt;0),0,1))</f>
        <v>0</v>
      </c>
    </row>
    <row r="30" spans="1:16384" x14ac:dyDescent="0.2">
      <c r="E30" s="1350">
        <f>SUM(E29+E24)</f>
        <v>0</v>
      </c>
    </row>
  </sheetData>
  <sheetProtection algorithmName="SHA-512" hashValue="p3fi0atOoN3wq4uzjBxByPz3g0zKhyvB6z1S7sw1xLWig1BlURAYbMuKPS1OaCzN4NQN+Ta+JcR+nz2nauKc/g==" saltValue="Y8XSKQSrTVledxDreKd6gg==" spinCount="100000" sheet="1" formatColumns="0" selectLockedCells="1" selectUnlockedCells="1"/>
  <mergeCells count="4109">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s>
  <phoneticPr fontId="30" type="noConversion"/>
  <printOptions horizontalCentered="1" verticalCentered="1"/>
  <pageMargins left="0.2" right="0" top="0.17" bottom="0.16" header="0.18" footer="0.2"/>
  <pageSetup paperSize="9" orientation="landscape" horizontalDpi="300"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6"/>
  <dimension ref="A1:M21"/>
  <sheetViews>
    <sheetView showGridLines="0" workbookViewId="0">
      <selection activeCell="B2" sqref="B2"/>
    </sheetView>
  </sheetViews>
  <sheetFormatPr defaultColWidth="9.33203125" defaultRowHeight="11.25" x14ac:dyDescent="0.2"/>
  <cols>
    <col min="1" max="1" width="57.6640625" style="3" customWidth="1"/>
    <col min="2" max="3" width="19.6640625" style="3" customWidth="1"/>
    <col min="4" max="4" width="26.6640625" style="3" customWidth="1"/>
    <col min="5" max="5" width="25.1640625" style="3" customWidth="1"/>
    <col min="6" max="16384" width="9.33203125" style="3"/>
  </cols>
  <sheetData>
    <row r="1" spans="1:13" ht="29.85" customHeight="1" x14ac:dyDescent="0.2">
      <c r="A1" s="1716" t="str">
        <f>'t1'!A1</f>
        <v>REGIONI ED AUTONOMIE LOCALI - anno 2024</v>
      </c>
      <c r="B1" s="1716"/>
      <c r="C1" s="1716"/>
      <c r="D1" s="1716"/>
      <c r="E1" s="281"/>
      <c r="F1" s="284"/>
      <c r="G1" s="284"/>
      <c r="H1" s="284"/>
      <c r="I1" s="284"/>
      <c r="M1"/>
    </row>
    <row r="2" spans="1:13" ht="16.5" thickBot="1" x14ac:dyDescent="0.3">
      <c r="A2" s="815" t="s">
        <v>646</v>
      </c>
      <c r="C2" s="1729"/>
      <c r="D2" s="1729"/>
      <c r="E2" s="1729"/>
      <c r="F2" s="285"/>
      <c r="G2" s="285"/>
      <c r="H2" s="285"/>
      <c r="I2" s="285"/>
      <c r="M2"/>
    </row>
    <row r="3" spans="1:13" ht="30" customHeight="1" thickBot="1" x14ac:dyDescent="0.3">
      <c r="A3" s="1832" t="s">
        <v>645</v>
      </c>
      <c r="B3" s="1833"/>
      <c r="C3" s="1833"/>
      <c r="D3" s="1833"/>
      <c r="E3" s="1834"/>
    </row>
    <row r="4" spans="1:13" s="173" customFormat="1" ht="31.5" x14ac:dyDescent="0.15">
      <c r="A4" s="589" t="s">
        <v>635</v>
      </c>
      <c r="B4" s="590" t="s">
        <v>633</v>
      </c>
      <c r="C4" s="590" t="s">
        <v>228</v>
      </c>
      <c r="D4" s="591" t="s">
        <v>229</v>
      </c>
      <c r="E4" s="592" t="s">
        <v>491</v>
      </c>
    </row>
    <row r="5" spans="1:13" ht="20.25" customHeight="1" x14ac:dyDescent="0.2">
      <c r="A5" s="816" t="s">
        <v>1210</v>
      </c>
      <c r="B5" s="710">
        <f>SI_1!G56</f>
        <v>0</v>
      </c>
      <c r="C5" s="178">
        <f>'t14'!D12</f>
        <v>0</v>
      </c>
      <c r="D5" s="181" t="str">
        <f>IF(B5=0,IF(C5=0,"OK","MANCANO LE UNITA'"),IF(C5=0,"MANCANO LE SPESE","OK"))</f>
        <v>OK</v>
      </c>
      <c r="E5" s="177" t="str">
        <f>IF(AND(B5&gt;0,C5&gt;0),C5/B5," ")</f>
        <v xml:space="preserve"> </v>
      </c>
    </row>
    <row r="6" spans="1:13" ht="20.25" customHeight="1" x14ac:dyDescent="0.2">
      <c r="A6" s="816" t="s">
        <v>1209</v>
      </c>
      <c r="B6" s="710">
        <f>SI_1!G59</f>
        <v>0</v>
      </c>
      <c r="C6" s="178">
        <f>'t14'!D13</f>
        <v>0</v>
      </c>
      <c r="D6" s="181" t="str">
        <f>IF(B6=0,IF(C6=0,"OK","MANCANO LE UNITA'"),IF(C6=0,"MANCANO LE SPESE","OK"))</f>
        <v>OK</v>
      </c>
      <c r="E6" s="177" t="str">
        <f>IF(AND(B6&gt;0,C6&gt;0),C6/B6," ")</f>
        <v xml:space="preserve"> </v>
      </c>
    </row>
    <row r="7" spans="1:13" ht="20.25" customHeight="1" thickBot="1" x14ac:dyDescent="0.25">
      <c r="A7" s="817" t="s">
        <v>15</v>
      </c>
      <c r="B7" s="711">
        <f>SI_1!G62</f>
        <v>6</v>
      </c>
      <c r="C7" s="179">
        <f>'t14'!D14</f>
        <v>17387</v>
      </c>
      <c r="D7" s="182" t="str">
        <f>IF(B7=0,IF(C7=0,"OK","MANCANO LE UNITA'"),IF(C7=0,"MANCANO LE SPESE","OK"))</f>
        <v>OK</v>
      </c>
      <c r="E7" s="435">
        <f>IF(AND(B7&gt;0,C7&gt;0),C7/B7," ")</f>
        <v>2898</v>
      </c>
    </row>
    <row r="10" spans="1:13" ht="18.75" thickBot="1" x14ac:dyDescent="0.3">
      <c r="A10" s="814" t="s">
        <v>644</v>
      </c>
    </row>
    <row r="11" spans="1:13" ht="30" customHeight="1" thickBot="1" x14ac:dyDescent="0.3">
      <c r="A11" s="1832" t="s">
        <v>643</v>
      </c>
      <c r="B11" s="1833"/>
      <c r="C11" s="1833"/>
      <c r="D11" s="1833"/>
      <c r="E11" s="1834"/>
    </row>
    <row r="12" spans="1:13" s="173" customFormat="1" ht="32.25" thickBot="1" x14ac:dyDescent="0.2">
      <c r="A12" s="589" t="s">
        <v>634</v>
      </c>
      <c r="B12" s="590" t="s">
        <v>627</v>
      </c>
      <c r="C12" s="590" t="s">
        <v>228</v>
      </c>
      <c r="D12" s="591" t="s">
        <v>229</v>
      </c>
      <c r="E12" s="592" t="s">
        <v>491</v>
      </c>
    </row>
    <row r="13" spans="1:13" ht="20.25" customHeight="1" x14ac:dyDescent="0.2">
      <c r="A13" s="816" t="s">
        <v>188</v>
      </c>
      <c r="B13" s="709">
        <f>'t2'!C11+'t2'!D11</f>
        <v>0</v>
      </c>
      <c r="C13" s="433">
        <f>'t14'!D16</f>
        <v>0</v>
      </c>
      <c r="D13" s="434" t="str">
        <f>IF(B13=0,IF(C13=0,"OK","MANCANO LE UNITA'"),IF(C13=0,"MANCANO LE SPESE","OK"))</f>
        <v>OK</v>
      </c>
      <c r="E13" s="176" t="str">
        <f>IF(AND(B13&gt;0,C13&gt;0),C13/B13," ")</f>
        <v xml:space="preserve"> </v>
      </c>
    </row>
    <row r="14" spans="1:13" ht="20.25" customHeight="1" x14ac:dyDescent="0.2">
      <c r="A14" s="816" t="s">
        <v>189</v>
      </c>
      <c r="B14" s="710">
        <f>'t2'!E11+'t2'!F11</f>
        <v>0</v>
      </c>
      <c r="C14" s="178">
        <f>'t14'!D17</f>
        <v>0</v>
      </c>
      <c r="D14" s="181" t="str">
        <f>IF(B14=0,IF(C14=0,"OK","MANCANO LE UNITA'"),IF(C14=0,"MANCANO LE SPESE","OK"))</f>
        <v>OK</v>
      </c>
      <c r="E14" s="177" t="str">
        <f>IF(AND(B14&gt;0,C14&gt;0),C14/B14," ")</f>
        <v xml:space="preserve"> </v>
      </c>
    </row>
    <row r="15" spans="1:13" ht="20.25" customHeight="1" x14ac:dyDescent="0.2">
      <c r="A15" s="816" t="s">
        <v>57</v>
      </c>
      <c r="B15" s="710">
        <f>'t2'!G11+'t2'!H11</f>
        <v>0</v>
      </c>
      <c r="C15" s="178">
        <f>'t14'!D23</f>
        <v>0</v>
      </c>
      <c r="D15" s="181" t="str">
        <f>IF(B15=0,IF(C15=0,"OK","MANCANO LE UNITA'"),IF(C15=0,"MANCANO LE SPESE","OK"))</f>
        <v>OK</v>
      </c>
      <c r="E15" s="177" t="str">
        <f>IF(AND(B15&gt;0,C15&gt;0),C15/B15," ")</f>
        <v xml:space="preserve"> </v>
      </c>
    </row>
    <row r="16" spans="1:13" ht="20.25" customHeight="1" x14ac:dyDescent="0.2">
      <c r="A16" s="816" t="s">
        <v>190</v>
      </c>
      <c r="B16" s="710">
        <f>'t2'!I11+'t2'!J11</f>
        <v>0</v>
      </c>
      <c r="C16" s="178">
        <f>'t14'!D24</f>
        <v>0</v>
      </c>
      <c r="D16" s="181" t="str">
        <f>IF(B16=0,IF(C16=0,"OK","MANCANO LE UNITA'"),IF(C16=0,"MANCANO LE SPESE","OK"))</f>
        <v>OK</v>
      </c>
      <c r="E16" s="177" t="str">
        <f>IF(AND(B16&gt;0,C16&gt;0),C16/B16," ")</f>
        <v xml:space="preserve"> </v>
      </c>
    </row>
    <row r="17" spans="1:5" ht="14.1" customHeight="1" thickBot="1" x14ac:dyDescent="0.3">
      <c r="A17" s="808"/>
      <c r="B17" s="809"/>
      <c r="C17" s="809"/>
      <c r="D17" s="809"/>
      <c r="E17" s="810"/>
    </row>
    <row r="18" spans="1:5" s="173" customFormat="1" ht="31.5" x14ac:dyDescent="0.15">
      <c r="A18" s="447" t="s">
        <v>489</v>
      </c>
      <c r="B18" s="448" t="s">
        <v>490</v>
      </c>
      <c r="C18" s="448" t="s">
        <v>228</v>
      </c>
      <c r="D18" s="449" t="s">
        <v>493</v>
      </c>
      <c r="E18" s="610" t="s">
        <v>492</v>
      </c>
    </row>
    <row r="19" spans="1:5" ht="24" x14ac:dyDescent="0.2">
      <c r="A19" s="818" t="str">
        <f>'t14'!A10</f>
        <v>SOMME CORRISPOSTE AD AGENZIA DI SOMMINISTRAZIONE(INTERINALI)</v>
      </c>
      <c r="B19" s="91" t="str">
        <f>'t14'!B10</f>
        <v>L105</v>
      </c>
      <c r="C19" s="619">
        <f>'t14'!D10</f>
        <v>0</v>
      </c>
      <c r="D19" s="611" t="str">
        <f>(IF(AND(C19=0,C20&gt;0),"INSERIRE SOMME SPETTANTI ALL'AGENZIA (L105)","OK"))</f>
        <v>OK</v>
      </c>
      <c r="E19" s="1835" t="str">
        <f>(IF(AND(C19&gt;0,C20&gt;0),C19/C20," "))</f>
        <v xml:space="preserve"> </v>
      </c>
    </row>
    <row r="20" spans="1:5" ht="24" x14ac:dyDescent="0.2">
      <c r="A20" s="818" t="str">
        <f>'t14'!A23</f>
        <v>ONERI PER I CONTRATTI DI SOMMINISTRAZIONE(INTERINALI)</v>
      </c>
      <c r="B20" s="593" t="str">
        <f>'t14'!B23</f>
        <v>P062</v>
      </c>
      <c r="C20" s="620">
        <f>'t14'!D23</f>
        <v>0</v>
      </c>
      <c r="D20" s="612" t="str">
        <f>(IF(AND(C20=0,C19&gt;0),"INSERIRE RETRIBUZIONI PER INTERINALI (P062)","OK"))</f>
        <v>OK</v>
      </c>
      <c r="E20" s="1836"/>
    </row>
    <row r="21" spans="1:5" ht="40.5" customHeight="1" thickBot="1" x14ac:dyDescent="0.25">
      <c r="A21" s="1838" t="s">
        <v>506</v>
      </c>
      <c r="B21" s="1839"/>
      <c r="C21" s="1840"/>
      <c r="D21" s="613" t="str">
        <f>(IF(AND(C19&gt;0,C20&gt;0),IF(C19&gt;(C20/100*30),"ATTENZIONE: la voce L105 supera il 30% della voce P062. L'IN1 andrà giustificata","OK"),"OK"))</f>
        <v>OK</v>
      </c>
      <c r="E21" s="1837"/>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phoneticPr fontId="30" type="noConversion"/>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7">
    <pageSetUpPr fitToPage="1"/>
  </sheetPr>
  <dimension ref="A1:M22"/>
  <sheetViews>
    <sheetView showGridLines="0" workbookViewId="0">
      <pane ySplit="5" topLeftCell="A6" activePane="bottomLeft" state="frozen"/>
      <selection activeCell="A2" sqref="A2"/>
      <selection pane="bottomLeft" activeCell="A5" sqref="A5"/>
    </sheetView>
  </sheetViews>
  <sheetFormatPr defaultRowHeight="11.25" x14ac:dyDescent="0.2"/>
  <cols>
    <col min="1" max="1" width="48.6640625" style="3" customWidth="1"/>
    <col min="2" max="2" width="11.33203125" style="2" customWidth="1"/>
    <col min="3" max="3" width="13.1640625" style="2" customWidth="1"/>
    <col min="4" max="4" width="17.6640625" style="2" customWidth="1"/>
    <col min="5" max="6" width="15.6640625" style="2" customWidth="1"/>
    <col min="7" max="8" width="15.6640625" style="98" customWidth="1"/>
    <col min="9" max="9" width="18.33203125" style="98" customWidth="1"/>
    <col min="10" max="10" width="9.33203125" style="98" customWidth="1"/>
  </cols>
  <sheetData>
    <row r="1" spans="1:13" s="3" customFormat="1" ht="43.5" customHeight="1" x14ac:dyDescent="0.2">
      <c r="A1" s="1716" t="str">
        <f>'t1'!A1</f>
        <v>REGIONI ED AUTONOMIE LOCALI - anno 2024</v>
      </c>
      <c r="B1" s="1716"/>
      <c r="C1" s="1716"/>
      <c r="D1" s="1716"/>
      <c r="E1" s="1716"/>
      <c r="F1" s="1716"/>
      <c r="G1" s="1716"/>
      <c r="H1" s="1716"/>
      <c r="I1" s="281"/>
      <c r="M1"/>
    </row>
    <row r="2" spans="1:13" s="3" customFormat="1" ht="21" customHeight="1" x14ac:dyDescent="0.2">
      <c r="D2" s="1729"/>
      <c r="E2" s="1729"/>
      <c r="F2" s="1729"/>
      <c r="G2" s="1729"/>
      <c r="H2" s="1729"/>
      <c r="I2" s="1729"/>
      <c r="J2" s="285"/>
      <c r="M2"/>
    </row>
    <row r="3" spans="1:13" s="3" customFormat="1" ht="21" customHeight="1" x14ac:dyDescent="0.25">
      <c r="A3" s="172" t="s">
        <v>256</v>
      </c>
      <c r="B3" s="2"/>
      <c r="F3" s="2"/>
    </row>
    <row r="4" spans="1:13" ht="56.25" x14ac:dyDescent="0.15">
      <c r="A4" s="158" t="s">
        <v>230</v>
      </c>
      <c r="B4" s="159" t="s">
        <v>192</v>
      </c>
      <c r="C4" s="159" t="s">
        <v>231</v>
      </c>
      <c r="D4" s="159" t="s">
        <v>235</v>
      </c>
      <c r="E4" s="159" t="s">
        <v>236</v>
      </c>
      <c r="F4" s="159" t="s">
        <v>237</v>
      </c>
      <c r="G4" s="159" t="s">
        <v>191</v>
      </c>
      <c r="H4" s="159" t="s">
        <v>238</v>
      </c>
      <c r="I4" s="159" t="s">
        <v>444</v>
      </c>
    </row>
    <row r="5" spans="1:13" s="175" customFormat="1" ht="10.5" x14ac:dyDescent="0.15">
      <c r="A5" s="157"/>
      <c r="B5" s="170"/>
      <c r="C5" s="170" t="s">
        <v>194</v>
      </c>
      <c r="D5" s="170" t="s">
        <v>195</v>
      </c>
      <c r="E5" s="170" t="s">
        <v>232</v>
      </c>
      <c r="F5" s="170" t="s">
        <v>197</v>
      </c>
      <c r="G5" s="170" t="s">
        <v>233</v>
      </c>
      <c r="H5" s="170" t="s">
        <v>234</v>
      </c>
      <c r="I5" s="170" t="s">
        <v>445</v>
      </c>
      <c r="J5" s="174"/>
    </row>
    <row r="6" spans="1:13" ht="12.75" x14ac:dyDescent="0.2">
      <c r="A6" s="120" t="str">
        <f>'t1'!A6</f>
        <v>SEGRETARIO A</v>
      </c>
      <c r="B6" s="91" t="str">
        <f>'t1'!B6</f>
        <v>0D0102</v>
      </c>
      <c r="C6" s="304">
        <f>'t12'!C6</f>
        <v>0</v>
      </c>
      <c r="D6" s="305">
        <f>'t12'!D6</f>
        <v>0</v>
      </c>
      <c r="E6" s="306" t="str">
        <f>IF(C6=0," ",D6/C6*12)</f>
        <v xml:space="preserve"> </v>
      </c>
      <c r="F6" s="1382" t="s">
        <v>1363</v>
      </c>
      <c r="G6" s="306" t="str">
        <f t="shared" ref="G6:G22" si="0">IF(E6=" "," ",E6-F6)</f>
        <v xml:space="preserve"> </v>
      </c>
      <c r="H6" s="307" t="str">
        <f t="shared" ref="H6:H22" si="1">IF(E6=" "," ",IF(F6=0," ",G6/F6))</f>
        <v xml:space="preserve"> </v>
      </c>
      <c r="I6" s="292" t="str">
        <f>IF(E6=" "," ",IF(F6=0," ",IF(ABS(H6)&gt;0.02,"ERRORE","OK")))</f>
        <v xml:space="preserve"> </v>
      </c>
    </row>
    <row r="7" spans="1:13" ht="12.75" x14ac:dyDescent="0.2">
      <c r="A7" s="120" t="str">
        <f>'t1'!A7</f>
        <v>SEGRETARIO B</v>
      </c>
      <c r="B7" s="91" t="str">
        <f>'t1'!B7</f>
        <v>0D0103</v>
      </c>
      <c r="C7" s="304">
        <f>'t12'!C7</f>
        <v>0</v>
      </c>
      <c r="D7" s="305">
        <f>'t12'!D7</f>
        <v>0</v>
      </c>
      <c r="E7" s="306" t="str">
        <f t="shared" ref="E7:E20" si="2">IF(C7=0," ",D7/C7*12)</f>
        <v xml:space="preserve"> </v>
      </c>
      <c r="F7" s="1382" t="s">
        <v>1363</v>
      </c>
      <c r="G7" s="306" t="str">
        <f t="shared" si="0"/>
        <v xml:space="preserve"> </v>
      </c>
      <c r="H7" s="307" t="str">
        <f t="shared" si="1"/>
        <v xml:space="preserve"> </v>
      </c>
      <c r="I7" s="292" t="str">
        <f t="shared" ref="I7:I22" si="3">IF(E7=" "," ",IF(F7=0," ",IF(ABS(H7)&gt;0.02,"ERRORE","OK")))</f>
        <v xml:space="preserve"> </v>
      </c>
    </row>
    <row r="8" spans="1:13" ht="12.75" x14ac:dyDescent="0.2">
      <c r="A8" s="120" t="str">
        <f>'t1'!A8</f>
        <v>SEGRETARIO C</v>
      </c>
      <c r="B8" s="91" t="str">
        <f>'t1'!B8</f>
        <v>0D0485</v>
      </c>
      <c r="C8" s="304">
        <f>'t12'!C8</f>
        <v>0</v>
      </c>
      <c r="D8" s="305">
        <f>'t12'!D8</f>
        <v>0</v>
      </c>
      <c r="E8" s="306" t="str">
        <f t="shared" si="2"/>
        <v xml:space="preserve"> </v>
      </c>
      <c r="F8" s="1382">
        <v>34719.31</v>
      </c>
      <c r="G8" s="306" t="str">
        <f t="shared" si="0"/>
        <v xml:space="preserve"> </v>
      </c>
      <c r="H8" s="307" t="str">
        <f t="shared" si="1"/>
        <v xml:space="preserve"> </v>
      </c>
      <c r="I8" s="292" t="str">
        <f t="shared" si="3"/>
        <v xml:space="preserve"> </v>
      </c>
    </row>
    <row r="9" spans="1:13" ht="12.75" x14ac:dyDescent="0.2">
      <c r="A9" s="120" t="str">
        <f>'t1'!A9</f>
        <v>DIRETTORE  GENERALE</v>
      </c>
      <c r="B9" s="91" t="str">
        <f>'t1'!B9</f>
        <v>0D0097</v>
      </c>
      <c r="C9" s="304">
        <f>'t12'!C9</f>
        <v>0</v>
      </c>
      <c r="D9" s="305">
        <f>'t12'!D9</f>
        <v>0</v>
      </c>
      <c r="E9" s="306" t="str">
        <f t="shared" si="2"/>
        <v xml:space="preserve"> </v>
      </c>
      <c r="F9" s="1382">
        <v>0</v>
      </c>
      <c r="G9" s="306" t="str">
        <f t="shared" si="0"/>
        <v xml:space="preserve"> </v>
      </c>
      <c r="H9" s="307" t="str">
        <f t="shared" si="1"/>
        <v xml:space="preserve"> </v>
      </c>
      <c r="I9" s="292" t="str">
        <f t="shared" si="3"/>
        <v xml:space="preserve"> </v>
      </c>
    </row>
    <row r="10" spans="1:13" ht="12.75" x14ac:dyDescent="0.2">
      <c r="A10" s="120" t="str">
        <f>'t1'!A10</f>
        <v>ALTE SPECIALIZZ. FUORI D.O.</v>
      </c>
      <c r="B10" s="91" t="str">
        <f>'t1'!B10</f>
        <v>0D0095</v>
      </c>
      <c r="C10" s="304">
        <f>'t12'!C10</f>
        <v>0</v>
      </c>
      <c r="D10" s="305">
        <f>'t12'!D10</f>
        <v>0</v>
      </c>
      <c r="E10" s="306" t="str">
        <f t="shared" si="2"/>
        <v xml:space="preserve"> </v>
      </c>
      <c r="F10" s="1382">
        <v>0</v>
      </c>
      <c r="G10" s="306" t="str">
        <f t="shared" si="0"/>
        <v xml:space="preserve"> </v>
      </c>
      <c r="H10" s="307" t="str">
        <f t="shared" si="1"/>
        <v xml:space="preserve"> </v>
      </c>
      <c r="I10" s="292" t="str">
        <f t="shared" si="3"/>
        <v xml:space="preserve"> </v>
      </c>
    </row>
    <row r="11" spans="1:13" ht="12.75" x14ac:dyDescent="0.2">
      <c r="A11" s="120" t="str">
        <f>'t1'!A11</f>
        <v>DIRIGENTE A TEMPO DETERMINATO FUORI D.O.</v>
      </c>
      <c r="B11" s="91" t="str">
        <f>'t1'!B11</f>
        <v>0D0098</v>
      </c>
      <c r="C11" s="304">
        <f>'t12'!C11</f>
        <v>0</v>
      </c>
      <c r="D11" s="305">
        <f>'t12'!D11</f>
        <v>0</v>
      </c>
      <c r="E11" s="306" t="str">
        <f t="shared" si="2"/>
        <v xml:space="preserve"> </v>
      </c>
      <c r="F11" s="1382">
        <v>0</v>
      </c>
      <c r="G11" s="306" t="str">
        <f t="shared" si="0"/>
        <v xml:space="preserve"> </v>
      </c>
      <c r="H11" s="307" t="str">
        <f t="shared" si="1"/>
        <v xml:space="preserve"> </v>
      </c>
      <c r="I11" s="292" t="str">
        <f t="shared" si="3"/>
        <v xml:space="preserve"> </v>
      </c>
    </row>
    <row r="12" spans="1:13" ht="12.75" x14ac:dyDescent="0.2">
      <c r="A12" s="120" t="str">
        <f>'t1'!A12</f>
        <v>SEGRETARIO GENERALE CCIAA</v>
      </c>
      <c r="B12" s="91" t="str">
        <f>'t1'!B12</f>
        <v>0D0104</v>
      </c>
      <c r="C12" s="304">
        <f>'t12'!C12</f>
        <v>0</v>
      </c>
      <c r="D12" s="305">
        <f>'t12'!D12</f>
        <v>0</v>
      </c>
      <c r="E12" s="306" t="str">
        <f t="shared" si="2"/>
        <v xml:space="preserve"> </v>
      </c>
      <c r="F12" s="1382">
        <v>0</v>
      </c>
      <c r="G12" s="306" t="str">
        <f t="shared" si="0"/>
        <v xml:space="preserve"> </v>
      </c>
      <c r="H12" s="307" t="str">
        <f t="shared" si="1"/>
        <v xml:space="preserve"> </v>
      </c>
      <c r="I12" s="292" t="str">
        <f t="shared" si="3"/>
        <v xml:space="preserve"> </v>
      </c>
    </row>
    <row r="13" spans="1:13" ht="12.75" x14ac:dyDescent="0.2">
      <c r="A13" s="120" t="str">
        <f>'t1'!A13</f>
        <v>DIRIGENTE A TEMPO INDETERMINATO</v>
      </c>
      <c r="B13" s="91" t="str">
        <f>'t1'!B13</f>
        <v>0D0164</v>
      </c>
      <c r="C13" s="304">
        <f>'t12'!C13</f>
        <v>12</v>
      </c>
      <c r="D13" s="305">
        <f>'t12'!D13</f>
        <v>43229</v>
      </c>
      <c r="E13" s="306">
        <f t="shared" si="2"/>
        <v>43229</v>
      </c>
      <c r="F13" s="1382">
        <v>43399.17</v>
      </c>
      <c r="G13" s="306">
        <f t="shared" si="0"/>
        <v>-170.17</v>
      </c>
      <c r="H13" s="307">
        <f t="shared" si="1"/>
        <v>-3.8999999999999998E-3</v>
      </c>
      <c r="I13" s="292" t="str">
        <f t="shared" si="3"/>
        <v>OK</v>
      </c>
    </row>
    <row r="14" spans="1:13" ht="12.75" x14ac:dyDescent="0.2">
      <c r="A14" s="120" t="str">
        <f>'t1'!A14</f>
        <v>DIRIGENTE A TEMPO DETERMINATO IN D.O.</v>
      </c>
      <c r="B14" s="91" t="str">
        <f>'t1'!B14</f>
        <v>0D0165</v>
      </c>
      <c r="C14" s="304">
        <f>'t12'!C14</f>
        <v>12</v>
      </c>
      <c r="D14" s="305">
        <f>'t12'!D14</f>
        <v>43229</v>
      </c>
      <c r="E14" s="306">
        <f t="shared" si="2"/>
        <v>43229</v>
      </c>
      <c r="F14" s="1382" t="s">
        <v>1363</v>
      </c>
      <c r="G14" s="306">
        <f t="shared" si="0"/>
        <v>-170.17</v>
      </c>
      <c r="H14" s="307">
        <f t="shared" si="1"/>
        <v>-3.8999999999999998E-3</v>
      </c>
      <c r="I14" s="292" t="str">
        <f t="shared" si="3"/>
        <v>OK</v>
      </c>
    </row>
    <row r="15" spans="1:13" ht="12.75" x14ac:dyDescent="0.2">
      <c r="A15" s="120" t="str">
        <f>'t1'!A15</f>
        <v xml:space="preserve">ALTE SPECIALIZZ. IN D.O. </v>
      </c>
      <c r="B15" s="91" t="str">
        <f>'t1'!B15</f>
        <v>0D0I95</v>
      </c>
      <c r="C15" s="304">
        <f>'t12'!C15</f>
        <v>0</v>
      </c>
      <c r="D15" s="305">
        <f>'t12'!D15</f>
        <v>0</v>
      </c>
      <c r="E15" s="306" t="str">
        <f t="shared" si="2"/>
        <v xml:space="preserve"> </v>
      </c>
      <c r="F15" s="1382">
        <v>0</v>
      </c>
      <c r="G15" s="306" t="str">
        <f t="shared" si="0"/>
        <v xml:space="preserve"> </v>
      </c>
      <c r="H15" s="307" t="str">
        <f t="shared" si="1"/>
        <v xml:space="preserve"> </v>
      </c>
      <c r="I15" s="292" t="str">
        <f t="shared" si="3"/>
        <v xml:space="preserve"> </v>
      </c>
    </row>
    <row r="16" spans="1:13" ht="12.75" x14ac:dyDescent="0.2">
      <c r="A16" s="120" t="str">
        <f>'t1'!A16</f>
        <v>RESPONSABILE DEI SERVIZI O DEGLI UFFICI IN D.O</v>
      </c>
      <c r="B16" s="91" t="str">
        <f>'t1'!B16</f>
        <v>0D0I96</v>
      </c>
      <c r="C16" s="304">
        <f>'t12'!C16</f>
        <v>0</v>
      </c>
      <c r="D16" s="305">
        <f>'t12'!D16</f>
        <v>0</v>
      </c>
      <c r="E16" s="306" t="str">
        <f>IF(C16=0," ",D16/C16*12)</f>
        <v xml:space="preserve"> </v>
      </c>
      <c r="F16" s="1382">
        <v>0</v>
      </c>
      <c r="G16" s="306" t="str">
        <f>IF(E16=" "," ",E16-F16)</f>
        <v xml:space="preserve"> </v>
      </c>
      <c r="H16" s="307" t="str">
        <f>IF(E16=" "," ",IF(F16=0," ",G16/F16))</f>
        <v xml:space="preserve"> </v>
      </c>
      <c r="I16" s="292" t="str">
        <f>IF(E16=" "," ",IF(F16=0," ",IF(ABS(H16)&gt;0.02,"ERRORE","OK")))</f>
        <v xml:space="preserve"> </v>
      </c>
    </row>
    <row r="17" spans="1:9" ht="12.75" x14ac:dyDescent="0.2">
      <c r="A17" s="120" t="str">
        <f>'t1'!A17</f>
        <v>FUNZIONARI ED ELEVATA QUALIFICAZIONE</v>
      </c>
      <c r="B17" s="91" t="str">
        <f>'t1'!B17</f>
        <v>0FZEQF</v>
      </c>
      <c r="C17" s="304">
        <f>'t12'!C17</f>
        <v>284.35000000000002</v>
      </c>
      <c r="D17" s="305">
        <f>'t12'!D17</f>
        <v>548118</v>
      </c>
      <c r="E17" s="306">
        <f t="shared" si="2"/>
        <v>23131.41</v>
      </c>
      <c r="F17" s="1382">
        <v>23212.35</v>
      </c>
      <c r="G17" s="306">
        <f t="shared" si="0"/>
        <v>-80.94</v>
      </c>
      <c r="H17" s="307">
        <f t="shared" si="1"/>
        <v>-3.5000000000000001E-3</v>
      </c>
      <c r="I17" s="292" t="str">
        <f t="shared" si="3"/>
        <v>OK</v>
      </c>
    </row>
    <row r="18" spans="1:9" ht="12.75" x14ac:dyDescent="0.2">
      <c r="A18" s="120" t="str">
        <f>'t1'!A18</f>
        <v>ISTRUTTORI</v>
      </c>
      <c r="B18" s="91" t="str">
        <f>'t1'!B18</f>
        <v>0IR000</v>
      </c>
      <c r="C18" s="304">
        <f>'t12'!C18</f>
        <v>241.55</v>
      </c>
      <c r="D18" s="305">
        <f>'t12'!D18</f>
        <v>430615</v>
      </c>
      <c r="E18" s="306">
        <f t="shared" si="2"/>
        <v>21392.59</v>
      </c>
      <c r="F18" s="1382">
        <v>21392.87</v>
      </c>
      <c r="G18" s="306">
        <f t="shared" si="0"/>
        <v>-0.28000000000000003</v>
      </c>
      <c r="H18" s="307">
        <f t="shared" si="1"/>
        <v>0</v>
      </c>
      <c r="I18" s="292" t="str">
        <f t="shared" si="3"/>
        <v>OK</v>
      </c>
    </row>
    <row r="19" spans="1:9" ht="12.75" x14ac:dyDescent="0.2">
      <c r="A19" s="120" t="str">
        <f>'t1'!A19</f>
        <v>OPERATORI ESPERTI</v>
      </c>
      <c r="B19" s="91" t="str">
        <f>'t1'!B19</f>
        <v>0OEESP</v>
      </c>
      <c r="C19" s="304">
        <f>'t12'!C19</f>
        <v>63</v>
      </c>
      <c r="D19" s="305">
        <f>'t12'!D19</f>
        <v>99648</v>
      </c>
      <c r="E19" s="306">
        <f t="shared" si="2"/>
        <v>18980.57</v>
      </c>
      <c r="F19" s="1382">
        <v>19034.509999999998</v>
      </c>
      <c r="G19" s="306">
        <f t="shared" si="0"/>
        <v>-53.94</v>
      </c>
      <c r="H19" s="307">
        <f t="shared" si="1"/>
        <v>-2.8E-3</v>
      </c>
      <c r="I19" s="292" t="str">
        <f t="shared" si="3"/>
        <v>OK</v>
      </c>
    </row>
    <row r="20" spans="1:9" ht="12.75" x14ac:dyDescent="0.2">
      <c r="A20" s="120" t="str">
        <f>'t1'!A20</f>
        <v>OPERATORI</v>
      </c>
      <c r="B20" s="91" t="str">
        <f>'t1'!B20</f>
        <v>0OP000</v>
      </c>
      <c r="C20" s="304">
        <f>'t12'!C20</f>
        <v>0</v>
      </c>
      <c r="D20" s="305">
        <f>'t12'!D20</f>
        <v>0</v>
      </c>
      <c r="E20" s="306" t="str">
        <f t="shared" si="2"/>
        <v xml:space="preserve"> </v>
      </c>
      <c r="F20" s="1382">
        <v>18283.310000000001</v>
      </c>
      <c r="G20" s="306" t="str">
        <f t="shared" si="0"/>
        <v xml:space="preserve"> </v>
      </c>
      <c r="H20" s="307" t="str">
        <f t="shared" si="1"/>
        <v xml:space="preserve"> </v>
      </c>
      <c r="I20" s="292" t="str">
        <f t="shared" si="3"/>
        <v xml:space="preserve"> </v>
      </c>
    </row>
    <row r="21" spans="1:9" ht="12.75" x14ac:dyDescent="0.2">
      <c r="A21" s="120" t="str">
        <f>'t1'!A21</f>
        <v>CONTRATTISTI</v>
      </c>
      <c r="B21" s="91" t="str">
        <f>'t1'!B21</f>
        <v>000061</v>
      </c>
      <c r="C21" s="304">
        <f>'t12'!C21</f>
        <v>0</v>
      </c>
      <c r="D21" s="305">
        <f>'t12'!D21</f>
        <v>0</v>
      </c>
      <c r="E21" s="306" t="str">
        <f>IF(C21=0," ",D21/C21*12)</f>
        <v xml:space="preserve"> </v>
      </c>
      <c r="F21" s="1382">
        <v>0</v>
      </c>
      <c r="G21" s="306" t="str">
        <f>IF(E21=" "," ",E21-F21)</f>
        <v xml:space="preserve"> </v>
      </c>
      <c r="H21" s="307" t="str">
        <f>IF(E21=" "," ",IF(F21=0," ",G21/F21))</f>
        <v xml:space="preserve"> </v>
      </c>
      <c r="I21" s="292" t="str">
        <f>IF(E21=" "," ",IF(F21=0," ",IF(ABS(H21)&gt;0.02,"ERRORE","OK")))</f>
        <v xml:space="preserve"> </v>
      </c>
    </row>
    <row r="22" spans="1:9" ht="12.75" x14ac:dyDescent="0.2">
      <c r="A22" s="120" t="str">
        <f>'t1'!A22</f>
        <v>COLLABORATORE A T.D. ART. 90 TUEL</v>
      </c>
      <c r="B22" s="91" t="str">
        <f>'t1'!B22</f>
        <v>000096</v>
      </c>
      <c r="C22" s="304">
        <f>'t12'!C22</f>
        <v>0</v>
      </c>
      <c r="D22" s="305">
        <f>'t12'!D22</f>
        <v>0</v>
      </c>
      <c r="E22" s="306" t="str">
        <f>IF(C22=0," ",D22/C22*12)</f>
        <v xml:space="preserve"> </v>
      </c>
      <c r="F22" s="1382">
        <v>0</v>
      </c>
      <c r="G22" s="306" t="str">
        <f t="shared" si="0"/>
        <v xml:space="preserve"> </v>
      </c>
      <c r="H22" s="307" t="str">
        <f t="shared" si="1"/>
        <v xml:space="preserve"> </v>
      </c>
      <c r="I22" s="292" t="str">
        <f t="shared" si="3"/>
        <v xml:space="preserve"> </v>
      </c>
    </row>
  </sheetData>
  <sheetProtection algorithmName="SHA-512" hashValue="X7rIW57yLemj2984mjBTU8ri2svm2pXLvwQaM/sX4yZZ9J2holVYpk4NtrlftmnIYlaHWeS7mmNwsnSB05MOAw==" saltValue="kkoLtq3rD8bnlPRKbQFsQA=="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46">
    <pageSetUpPr fitToPage="1"/>
  </sheetPr>
  <dimension ref="A1:P31"/>
  <sheetViews>
    <sheetView showGridLines="0" zoomScaleNormal="100" workbookViewId="0">
      <pane ySplit="5" topLeftCell="A9" activePane="bottomLeft" state="frozen"/>
      <selection pane="bottomLeft" activeCell="Y1" sqref="Y1"/>
    </sheetView>
  </sheetViews>
  <sheetFormatPr defaultColWidth="8.6640625" defaultRowHeight="11.25" x14ac:dyDescent="0.2"/>
  <cols>
    <col min="1" max="1" width="3" style="3" customWidth="1"/>
    <col min="2" max="2" width="11.6640625" style="3" customWidth="1"/>
    <col min="3" max="3" width="67.1640625" style="3" customWidth="1"/>
    <col min="4" max="6" width="45.6640625" style="2" customWidth="1"/>
    <col min="7" max="13" width="8.6640625" style="3"/>
    <col min="14" max="16" width="8.6640625" style="3" hidden="1" customWidth="1"/>
    <col min="17" max="256" width="8.6640625" style="3"/>
    <col min="257" max="257" width="3" style="3" customWidth="1"/>
    <col min="258" max="258" width="11.6640625" style="3" customWidth="1"/>
    <col min="259" max="259" width="67.1640625" style="3" customWidth="1"/>
    <col min="260" max="262" width="45.6640625" style="3" customWidth="1"/>
    <col min="263" max="512" width="8.6640625" style="3"/>
    <col min="513" max="513" width="3" style="3" customWidth="1"/>
    <col min="514" max="514" width="11.6640625" style="3" customWidth="1"/>
    <col min="515" max="515" width="67.1640625" style="3" customWidth="1"/>
    <col min="516" max="518" width="45.6640625" style="3" customWidth="1"/>
    <col min="519" max="768" width="8.6640625" style="3"/>
    <col min="769" max="769" width="3" style="3" customWidth="1"/>
    <col min="770" max="770" width="11.6640625" style="3" customWidth="1"/>
    <col min="771" max="771" width="67.1640625" style="3" customWidth="1"/>
    <col min="772" max="774" width="45.6640625" style="3" customWidth="1"/>
    <col min="775" max="1024" width="8.6640625" style="3"/>
    <col min="1025" max="1025" width="3" style="3" customWidth="1"/>
    <col min="1026" max="1026" width="11.6640625" style="3" customWidth="1"/>
    <col min="1027" max="1027" width="67.1640625" style="3" customWidth="1"/>
    <col min="1028" max="1030" width="45.6640625" style="3" customWidth="1"/>
    <col min="1031" max="1280" width="8.6640625" style="3"/>
    <col min="1281" max="1281" width="3" style="3" customWidth="1"/>
    <col min="1282" max="1282" width="11.6640625" style="3" customWidth="1"/>
    <col min="1283" max="1283" width="67.1640625" style="3" customWidth="1"/>
    <col min="1284" max="1286" width="45.6640625" style="3" customWidth="1"/>
    <col min="1287" max="1536" width="8.6640625" style="3"/>
    <col min="1537" max="1537" width="3" style="3" customWidth="1"/>
    <col min="1538" max="1538" width="11.6640625" style="3" customWidth="1"/>
    <col min="1539" max="1539" width="67.1640625" style="3" customWidth="1"/>
    <col min="1540" max="1542" width="45.6640625" style="3" customWidth="1"/>
    <col min="1543" max="1792" width="8.6640625" style="3"/>
    <col min="1793" max="1793" width="3" style="3" customWidth="1"/>
    <col min="1794" max="1794" width="11.6640625" style="3" customWidth="1"/>
    <col min="1795" max="1795" width="67.1640625" style="3" customWidth="1"/>
    <col min="1796" max="1798" width="45.6640625" style="3" customWidth="1"/>
    <col min="1799" max="2048" width="8.6640625" style="3"/>
    <col min="2049" max="2049" width="3" style="3" customWidth="1"/>
    <col min="2050" max="2050" width="11.6640625" style="3" customWidth="1"/>
    <col min="2051" max="2051" width="67.1640625" style="3" customWidth="1"/>
    <col min="2052" max="2054" width="45.6640625" style="3" customWidth="1"/>
    <col min="2055" max="2304" width="8.6640625" style="3"/>
    <col min="2305" max="2305" width="3" style="3" customWidth="1"/>
    <col min="2306" max="2306" width="11.6640625" style="3" customWidth="1"/>
    <col min="2307" max="2307" width="67.1640625" style="3" customWidth="1"/>
    <col min="2308" max="2310" width="45.6640625" style="3" customWidth="1"/>
    <col min="2311" max="2560" width="8.6640625" style="3"/>
    <col min="2561" max="2561" width="3" style="3" customWidth="1"/>
    <col min="2562" max="2562" width="11.6640625" style="3" customWidth="1"/>
    <col min="2563" max="2563" width="67.1640625" style="3" customWidth="1"/>
    <col min="2564" max="2566" width="45.6640625" style="3" customWidth="1"/>
    <col min="2567" max="2816" width="8.6640625" style="3"/>
    <col min="2817" max="2817" width="3" style="3" customWidth="1"/>
    <col min="2818" max="2818" width="11.6640625" style="3" customWidth="1"/>
    <col min="2819" max="2819" width="67.1640625" style="3" customWidth="1"/>
    <col min="2820" max="2822" width="45.6640625" style="3" customWidth="1"/>
    <col min="2823" max="3072" width="8.6640625" style="3"/>
    <col min="3073" max="3073" width="3" style="3" customWidth="1"/>
    <col min="3074" max="3074" width="11.6640625" style="3" customWidth="1"/>
    <col min="3075" max="3075" width="67.1640625" style="3" customWidth="1"/>
    <col min="3076" max="3078" width="45.6640625" style="3" customWidth="1"/>
    <col min="3079" max="3328" width="8.6640625" style="3"/>
    <col min="3329" max="3329" width="3" style="3" customWidth="1"/>
    <col min="3330" max="3330" width="11.6640625" style="3" customWidth="1"/>
    <col min="3331" max="3331" width="67.1640625" style="3" customWidth="1"/>
    <col min="3332" max="3334" width="45.6640625" style="3" customWidth="1"/>
    <col min="3335" max="3584" width="8.6640625" style="3"/>
    <col min="3585" max="3585" width="3" style="3" customWidth="1"/>
    <col min="3586" max="3586" width="11.6640625" style="3" customWidth="1"/>
    <col min="3587" max="3587" width="67.1640625" style="3" customWidth="1"/>
    <col min="3588" max="3590" width="45.6640625" style="3" customWidth="1"/>
    <col min="3591" max="3840" width="8.6640625" style="3"/>
    <col min="3841" max="3841" width="3" style="3" customWidth="1"/>
    <col min="3842" max="3842" width="11.6640625" style="3" customWidth="1"/>
    <col min="3843" max="3843" width="67.1640625" style="3" customWidth="1"/>
    <col min="3844" max="3846" width="45.6640625" style="3" customWidth="1"/>
    <col min="3847" max="4096" width="8.6640625" style="3"/>
    <col min="4097" max="4097" width="3" style="3" customWidth="1"/>
    <col min="4098" max="4098" width="11.6640625" style="3" customWidth="1"/>
    <col min="4099" max="4099" width="67.1640625" style="3" customWidth="1"/>
    <col min="4100" max="4102" width="45.6640625" style="3" customWidth="1"/>
    <col min="4103" max="4352" width="8.6640625" style="3"/>
    <col min="4353" max="4353" width="3" style="3" customWidth="1"/>
    <col min="4354" max="4354" width="11.6640625" style="3" customWidth="1"/>
    <col min="4355" max="4355" width="67.1640625" style="3" customWidth="1"/>
    <col min="4356" max="4358" width="45.6640625" style="3" customWidth="1"/>
    <col min="4359" max="4608" width="8.6640625" style="3"/>
    <col min="4609" max="4609" width="3" style="3" customWidth="1"/>
    <col min="4610" max="4610" width="11.6640625" style="3" customWidth="1"/>
    <col min="4611" max="4611" width="67.1640625" style="3" customWidth="1"/>
    <col min="4612" max="4614" width="45.6640625" style="3" customWidth="1"/>
    <col min="4615" max="4864" width="8.6640625" style="3"/>
    <col min="4865" max="4865" width="3" style="3" customWidth="1"/>
    <col min="4866" max="4866" width="11.6640625" style="3" customWidth="1"/>
    <col min="4867" max="4867" width="67.1640625" style="3" customWidth="1"/>
    <col min="4868" max="4870" width="45.6640625" style="3" customWidth="1"/>
    <col min="4871" max="5120" width="8.6640625" style="3"/>
    <col min="5121" max="5121" width="3" style="3" customWidth="1"/>
    <col min="5122" max="5122" width="11.6640625" style="3" customWidth="1"/>
    <col min="5123" max="5123" width="67.1640625" style="3" customWidth="1"/>
    <col min="5124" max="5126" width="45.6640625" style="3" customWidth="1"/>
    <col min="5127" max="5376" width="8.6640625" style="3"/>
    <col min="5377" max="5377" width="3" style="3" customWidth="1"/>
    <col min="5378" max="5378" width="11.6640625" style="3" customWidth="1"/>
    <col min="5379" max="5379" width="67.1640625" style="3" customWidth="1"/>
    <col min="5380" max="5382" width="45.6640625" style="3" customWidth="1"/>
    <col min="5383" max="5632" width="8.6640625" style="3"/>
    <col min="5633" max="5633" width="3" style="3" customWidth="1"/>
    <col min="5634" max="5634" width="11.6640625" style="3" customWidth="1"/>
    <col min="5635" max="5635" width="67.1640625" style="3" customWidth="1"/>
    <col min="5636" max="5638" width="45.6640625" style="3" customWidth="1"/>
    <col min="5639" max="5888" width="8.6640625" style="3"/>
    <col min="5889" max="5889" width="3" style="3" customWidth="1"/>
    <col min="5890" max="5890" width="11.6640625" style="3" customWidth="1"/>
    <col min="5891" max="5891" width="67.1640625" style="3" customWidth="1"/>
    <col min="5892" max="5894" width="45.6640625" style="3" customWidth="1"/>
    <col min="5895" max="6144" width="8.6640625" style="3"/>
    <col min="6145" max="6145" width="3" style="3" customWidth="1"/>
    <col min="6146" max="6146" width="11.6640625" style="3" customWidth="1"/>
    <col min="6147" max="6147" width="67.1640625" style="3" customWidth="1"/>
    <col min="6148" max="6150" width="45.6640625" style="3" customWidth="1"/>
    <col min="6151" max="6400" width="8.6640625" style="3"/>
    <col min="6401" max="6401" width="3" style="3" customWidth="1"/>
    <col min="6402" max="6402" width="11.6640625" style="3" customWidth="1"/>
    <col min="6403" max="6403" width="67.1640625" style="3" customWidth="1"/>
    <col min="6404" max="6406" width="45.6640625" style="3" customWidth="1"/>
    <col min="6407" max="6656" width="8.6640625" style="3"/>
    <col min="6657" max="6657" width="3" style="3" customWidth="1"/>
    <col min="6658" max="6658" width="11.6640625" style="3" customWidth="1"/>
    <col min="6659" max="6659" width="67.1640625" style="3" customWidth="1"/>
    <col min="6660" max="6662" width="45.6640625" style="3" customWidth="1"/>
    <col min="6663" max="6912" width="8.6640625" style="3"/>
    <col min="6913" max="6913" width="3" style="3" customWidth="1"/>
    <col min="6914" max="6914" width="11.6640625" style="3" customWidth="1"/>
    <col min="6915" max="6915" width="67.1640625" style="3" customWidth="1"/>
    <col min="6916" max="6918" width="45.6640625" style="3" customWidth="1"/>
    <col min="6919" max="7168" width="8.6640625" style="3"/>
    <col min="7169" max="7169" width="3" style="3" customWidth="1"/>
    <col min="7170" max="7170" width="11.6640625" style="3" customWidth="1"/>
    <col min="7171" max="7171" width="67.1640625" style="3" customWidth="1"/>
    <col min="7172" max="7174" width="45.6640625" style="3" customWidth="1"/>
    <col min="7175" max="7424" width="8.6640625" style="3"/>
    <col min="7425" max="7425" width="3" style="3" customWidth="1"/>
    <col min="7426" max="7426" width="11.6640625" style="3" customWidth="1"/>
    <col min="7427" max="7427" width="67.1640625" style="3" customWidth="1"/>
    <col min="7428" max="7430" width="45.6640625" style="3" customWidth="1"/>
    <col min="7431" max="7680" width="8.6640625" style="3"/>
    <col min="7681" max="7681" width="3" style="3" customWidth="1"/>
    <col min="7682" max="7682" width="11.6640625" style="3" customWidth="1"/>
    <col min="7683" max="7683" width="67.1640625" style="3" customWidth="1"/>
    <col min="7684" max="7686" width="45.6640625" style="3" customWidth="1"/>
    <col min="7687" max="7936" width="8.6640625" style="3"/>
    <col min="7937" max="7937" width="3" style="3" customWidth="1"/>
    <col min="7938" max="7938" width="11.6640625" style="3" customWidth="1"/>
    <col min="7939" max="7939" width="67.1640625" style="3" customWidth="1"/>
    <col min="7940" max="7942" width="45.6640625" style="3" customWidth="1"/>
    <col min="7943" max="8192" width="8.6640625" style="3"/>
    <col min="8193" max="8193" width="3" style="3" customWidth="1"/>
    <col min="8194" max="8194" width="11.6640625" style="3" customWidth="1"/>
    <col min="8195" max="8195" width="67.1640625" style="3" customWidth="1"/>
    <col min="8196" max="8198" width="45.6640625" style="3" customWidth="1"/>
    <col min="8199" max="8448" width="8.6640625" style="3"/>
    <col min="8449" max="8449" width="3" style="3" customWidth="1"/>
    <col min="8450" max="8450" width="11.6640625" style="3" customWidth="1"/>
    <col min="8451" max="8451" width="67.1640625" style="3" customWidth="1"/>
    <col min="8452" max="8454" width="45.6640625" style="3" customWidth="1"/>
    <col min="8455" max="8704" width="8.6640625" style="3"/>
    <col min="8705" max="8705" width="3" style="3" customWidth="1"/>
    <col min="8706" max="8706" width="11.6640625" style="3" customWidth="1"/>
    <col min="8707" max="8707" width="67.1640625" style="3" customWidth="1"/>
    <col min="8708" max="8710" width="45.6640625" style="3" customWidth="1"/>
    <col min="8711" max="8960" width="8.6640625" style="3"/>
    <col min="8961" max="8961" width="3" style="3" customWidth="1"/>
    <col min="8962" max="8962" width="11.6640625" style="3" customWidth="1"/>
    <col min="8963" max="8963" width="67.1640625" style="3" customWidth="1"/>
    <col min="8964" max="8966" width="45.6640625" style="3" customWidth="1"/>
    <col min="8967" max="9216" width="8.6640625" style="3"/>
    <col min="9217" max="9217" width="3" style="3" customWidth="1"/>
    <col min="9218" max="9218" width="11.6640625" style="3" customWidth="1"/>
    <col min="9219" max="9219" width="67.1640625" style="3" customWidth="1"/>
    <col min="9220" max="9222" width="45.6640625" style="3" customWidth="1"/>
    <col min="9223" max="9472" width="8.6640625" style="3"/>
    <col min="9473" max="9473" width="3" style="3" customWidth="1"/>
    <col min="9474" max="9474" width="11.6640625" style="3" customWidth="1"/>
    <col min="9475" max="9475" width="67.1640625" style="3" customWidth="1"/>
    <col min="9476" max="9478" width="45.6640625" style="3" customWidth="1"/>
    <col min="9479" max="9728" width="8.6640625" style="3"/>
    <col min="9729" max="9729" width="3" style="3" customWidth="1"/>
    <col min="9730" max="9730" width="11.6640625" style="3" customWidth="1"/>
    <col min="9731" max="9731" width="67.1640625" style="3" customWidth="1"/>
    <col min="9732" max="9734" width="45.6640625" style="3" customWidth="1"/>
    <col min="9735" max="9984" width="8.6640625" style="3"/>
    <col min="9985" max="9985" width="3" style="3" customWidth="1"/>
    <col min="9986" max="9986" width="11.6640625" style="3" customWidth="1"/>
    <col min="9987" max="9987" width="67.1640625" style="3" customWidth="1"/>
    <col min="9988" max="9990" width="45.6640625" style="3" customWidth="1"/>
    <col min="9991" max="10240" width="8.6640625" style="3"/>
    <col min="10241" max="10241" width="3" style="3" customWidth="1"/>
    <col min="10242" max="10242" width="11.6640625" style="3" customWidth="1"/>
    <col min="10243" max="10243" width="67.1640625" style="3" customWidth="1"/>
    <col min="10244" max="10246" width="45.6640625" style="3" customWidth="1"/>
    <col min="10247" max="10496" width="8.6640625" style="3"/>
    <col min="10497" max="10497" width="3" style="3" customWidth="1"/>
    <col min="10498" max="10498" width="11.6640625" style="3" customWidth="1"/>
    <col min="10499" max="10499" width="67.1640625" style="3" customWidth="1"/>
    <col min="10500" max="10502" width="45.6640625" style="3" customWidth="1"/>
    <col min="10503" max="10752" width="8.6640625" style="3"/>
    <col min="10753" max="10753" width="3" style="3" customWidth="1"/>
    <col min="10754" max="10754" width="11.6640625" style="3" customWidth="1"/>
    <col min="10755" max="10755" width="67.1640625" style="3" customWidth="1"/>
    <col min="10756" max="10758" width="45.6640625" style="3" customWidth="1"/>
    <col min="10759" max="11008" width="8.6640625" style="3"/>
    <col min="11009" max="11009" width="3" style="3" customWidth="1"/>
    <col min="11010" max="11010" width="11.6640625" style="3" customWidth="1"/>
    <col min="11011" max="11011" width="67.1640625" style="3" customWidth="1"/>
    <col min="11012" max="11014" width="45.6640625" style="3" customWidth="1"/>
    <col min="11015" max="11264" width="8.6640625" style="3"/>
    <col min="11265" max="11265" width="3" style="3" customWidth="1"/>
    <col min="11266" max="11266" width="11.6640625" style="3" customWidth="1"/>
    <col min="11267" max="11267" width="67.1640625" style="3" customWidth="1"/>
    <col min="11268" max="11270" width="45.6640625" style="3" customWidth="1"/>
    <col min="11271" max="11520" width="8.6640625" style="3"/>
    <col min="11521" max="11521" width="3" style="3" customWidth="1"/>
    <col min="11522" max="11522" width="11.6640625" style="3" customWidth="1"/>
    <col min="11523" max="11523" width="67.1640625" style="3" customWidth="1"/>
    <col min="11524" max="11526" width="45.6640625" style="3" customWidth="1"/>
    <col min="11527" max="11776" width="8.6640625" style="3"/>
    <col min="11777" max="11777" width="3" style="3" customWidth="1"/>
    <col min="11778" max="11778" width="11.6640625" style="3" customWidth="1"/>
    <col min="11779" max="11779" width="67.1640625" style="3" customWidth="1"/>
    <col min="11780" max="11782" width="45.6640625" style="3" customWidth="1"/>
    <col min="11783" max="12032" width="8.6640625" style="3"/>
    <col min="12033" max="12033" width="3" style="3" customWidth="1"/>
    <col min="12034" max="12034" width="11.6640625" style="3" customWidth="1"/>
    <col min="12035" max="12035" width="67.1640625" style="3" customWidth="1"/>
    <col min="12036" max="12038" width="45.6640625" style="3" customWidth="1"/>
    <col min="12039" max="12288" width="8.6640625" style="3"/>
    <col min="12289" max="12289" width="3" style="3" customWidth="1"/>
    <col min="12290" max="12290" width="11.6640625" style="3" customWidth="1"/>
    <col min="12291" max="12291" width="67.1640625" style="3" customWidth="1"/>
    <col min="12292" max="12294" width="45.6640625" style="3" customWidth="1"/>
    <col min="12295" max="12544" width="8.6640625" style="3"/>
    <col min="12545" max="12545" width="3" style="3" customWidth="1"/>
    <col min="12546" max="12546" width="11.6640625" style="3" customWidth="1"/>
    <col min="12547" max="12547" width="67.1640625" style="3" customWidth="1"/>
    <col min="12548" max="12550" width="45.6640625" style="3" customWidth="1"/>
    <col min="12551" max="12800" width="8.6640625" style="3"/>
    <col min="12801" max="12801" width="3" style="3" customWidth="1"/>
    <col min="12802" max="12802" width="11.6640625" style="3" customWidth="1"/>
    <col min="12803" max="12803" width="67.1640625" style="3" customWidth="1"/>
    <col min="12804" max="12806" width="45.6640625" style="3" customWidth="1"/>
    <col min="12807" max="13056" width="8.6640625" style="3"/>
    <col min="13057" max="13057" width="3" style="3" customWidth="1"/>
    <col min="13058" max="13058" width="11.6640625" style="3" customWidth="1"/>
    <col min="13059" max="13059" width="67.1640625" style="3" customWidth="1"/>
    <col min="13060" max="13062" width="45.6640625" style="3" customWidth="1"/>
    <col min="13063" max="13312" width="8.6640625" style="3"/>
    <col min="13313" max="13313" width="3" style="3" customWidth="1"/>
    <col min="13314" max="13314" width="11.6640625" style="3" customWidth="1"/>
    <col min="13315" max="13315" width="67.1640625" style="3" customWidth="1"/>
    <col min="13316" max="13318" width="45.6640625" style="3" customWidth="1"/>
    <col min="13319" max="13568" width="8.6640625" style="3"/>
    <col min="13569" max="13569" width="3" style="3" customWidth="1"/>
    <col min="13570" max="13570" width="11.6640625" style="3" customWidth="1"/>
    <col min="13571" max="13571" width="67.1640625" style="3" customWidth="1"/>
    <col min="13572" max="13574" width="45.6640625" style="3" customWidth="1"/>
    <col min="13575" max="13824" width="8.6640625" style="3"/>
    <col min="13825" max="13825" width="3" style="3" customWidth="1"/>
    <col min="13826" max="13826" width="11.6640625" style="3" customWidth="1"/>
    <col min="13827" max="13827" width="67.1640625" style="3" customWidth="1"/>
    <col min="13828" max="13830" width="45.6640625" style="3" customWidth="1"/>
    <col min="13831" max="14080" width="8.6640625" style="3"/>
    <col min="14081" max="14081" width="3" style="3" customWidth="1"/>
    <col min="14082" max="14082" width="11.6640625" style="3" customWidth="1"/>
    <col min="14083" max="14083" width="67.1640625" style="3" customWidth="1"/>
    <col min="14084" max="14086" width="45.6640625" style="3" customWidth="1"/>
    <col min="14087" max="14336" width="8.6640625" style="3"/>
    <col min="14337" max="14337" width="3" style="3" customWidth="1"/>
    <col min="14338" max="14338" width="11.6640625" style="3" customWidth="1"/>
    <col min="14339" max="14339" width="67.1640625" style="3" customWidth="1"/>
    <col min="14340" max="14342" width="45.6640625" style="3" customWidth="1"/>
    <col min="14343" max="14592" width="8.6640625" style="3"/>
    <col min="14593" max="14593" width="3" style="3" customWidth="1"/>
    <col min="14594" max="14594" width="11.6640625" style="3" customWidth="1"/>
    <col min="14595" max="14595" width="67.1640625" style="3" customWidth="1"/>
    <col min="14596" max="14598" width="45.6640625" style="3" customWidth="1"/>
    <col min="14599" max="14848" width="8.6640625" style="3"/>
    <col min="14849" max="14849" width="3" style="3" customWidth="1"/>
    <col min="14850" max="14850" width="11.6640625" style="3" customWidth="1"/>
    <col min="14851" max="14851" width="67.1640625" style="3" customWidth="1"/>
    <col min="14852" max="14854" width="45.6640625" style="3" customWidth="1"/>
    <col min="14855" max="15104" width="8.6640625" style="3"/>
    <col min="15105" max="15105" width="3" style="3" customWidth="1"/>
    <col min="15106" max="15106" width="11.6640625" style="3" customWidth="1"/>
    <col min="15107" max="15107" width="67.1640625" style="3" customWidth="1"/>
    <col min="15108" max="15110" width="45.6640625" style="3" customWidth="1"/>
    <col min="15111" max="15360" width="8.6640625" style="3"/>
    <col min="15361" max="15361" width="3" style="3" customWidth="1"/>
    <col min="15362" max="15362" width="11.6640625" style="3" customWidth="1"/>
    <col min="15363" max="15363" width="67.1640625" style="3" customWidth="1"/>
    <col min="15364" max="15366" width="45.6640625" style="3" customWidth="1"/>
    <col min="15367" max="15616" width="8.6640625" style="3"/>
    <col min="15617" max="15617" width="3" style="3" customWidth="1"/>
    <col min="15618" max="15618" width="11.6640625" style="3" customWidth="1"/>
    <col min="15619" max="15619" width="67.1640625" style="3" customWidth="1"/>
    <col min="15620" max="15622" width="45.6640625" style="3" customWidth="1"/>
    <col min="15623" max="15872" width="8.6640625" style="3"/>
    <col min="15873" max="15873" width="3" style="3" customWidth="1"/>
    <col min="15874" max="15874" width="11.6640625" style="3" customWidth="1"/>
    <col min="15875" max="15875" width="67.1640625" style="3" customWidth="1"/>
    <col min="15876" max="15878" width="45.6640625" style="3" customWidth="1"/>
    <col min="15879" max="16128" width="8.6640625" style="3"/>
    <col min="16129" max="16129" width="3" style="3" customWidth="1"/>
    <col min="16130" max="16130" width="11.6640625" style="3" customWidth="1"/>
    <col min="16131" max="16131" width="67.1640625" style="3" customWidth="1"/>
    <col min="16132" max="16134" width="45.6640625" style="3" customWidth="1"/>
    <col min="16135" max="16384" width="8.6640625" style="3"/>
  </cols>
  <sheetData>
    <row r="1" spans="1:16" ht="43.5" customHeight="1" x14ac:dyDescent="0.2">
      <c r="A1" s="1221" t="str">
        <f>'t1'!A1</f>
        <v>REGIONI ED AUTONOMIE LOCALI - anno 2024</v>
      </c>
      <c r="B1" s="1221"/>
      <c r="C1" s="1221"/>
      <c r="E1" s="1221"/>
      <c r="F1" s="1221"/>
    </row>
    <row r="2" spans="1:16" ht="21" customHeight="1" x14ac:dyDescent="0.25">
      <c r="A2" s="172" t="s">
        <v>1035</v>
      </c>
      <c r="B2" s="172"/>
      <c r="C2" s="172"/>
    </row>
    <row r="3" spans="1:16" ht="21" customHeight="1" thickBot="1" x14ac:dyDescent="0.3">
      <c r="A3" s="1238"/>
      <c r="B3" s="172"/>
      <c r="C3" s="172"/>
    </row>
    <row r="4" spans="1:16" ht="49.5" customHeight="1" thickBot="1" x14ac:dyDescent="0.25">
      <c r="A4" s="928" t="s">
        <v>723</v>
      </c>
      <c r="B4" s="929"/>
      <c r="C4" s="929"/>
      <c r="D4" s="912" t="s">
        <v>907</v>
      </c>
      <c r="E4" s="912" t="s">
        <v>434</v>
      </c>
      <c r="F4" s="912" t="s">
        <v>908</v>
      </c>
    </row>
    <row r="5" spans="1:16" ht="70.349999999999994" customHeight="1" thickBot="1" x14ac:dyDescent="0.25">
      <c r="A5" s="930" t="s">
        <v>1036</v>
      </c>
      <c r="B5" s="929"/>
      <c r="C5" s="929"/>
      <c r="D5" s="912" t="str">
        <f ca="1">IF(D6&lt;=10000,"OK",IF(D11&lt;100,"OK","Giustificare: la retribuzione di posizione esposta in T15 non appare coerente con quanto riportato in T13"))</f>
        <v>OK</v>
      </c>
      <c r="E5" s="912" t="str">
        <f ca="1">IF(E6&lt;=10000,"OK",IF(AND(E11&lt;50,E26&lt;50),"OK","Giustificare: la retribuzione di posizione esposta in T15 e/o nella sezione ORG della SICI non appare coerente con quanto riportato in T13"))</f>
        <v>Giustificare: la retribuzione di posizione esposta in T15 e/o nella sezione ORG della SICI non appare coerente con quanto riportato in T13</v>
      </c>
      <c r="F5" s="912" t="str">
        <f ca="1">IF(F6&lt;=10000,"OK",IF(AND(F11&lt;50,F26&lt;50),"OK","Giustificare: la retribuzione di posizione esposta in T15 e/o nella sezione ORG della SICI non appare coerente con quanto riportato in T13"))</f>
        <v>OK</v>
      </c>
    </row>
    <row r="6" spans="1:16" s="92" customFormat="1" ht="20.100000000000001" customHeight="1" x14ac:dyDescent="0.2">
      <c r="A6" s="1271" t="s">
        <v>910</v>
      </c>
      <c r="B6" s="1224" t="s">
        <v>1037</v>
      </c>
      <c r="C6" s="1224"/>
      <c r="D6" s="1225" t="str">
        <f ca="1">IF(SUMIF('t13'!$CA$1:$CA$65536,D30,INDIRECT("'t13'!$"&amp;$O6&amp;":$"&amp;$O6))&lt;=10000,"&lt;= 10.000",SUMIF('t13'!$CA$1:$CA$65536,D30,INDIRECT("'t13'!$"&amp;$O6&amp;":$"&amp;$O6)))</f>
        <v>&lt;= 10.000</v>
      </c>
      <c r="E6" s="1225">
        <f ca="1">IF(SUMIF('t13'!$CA$1:$CA$65536,E30,INDIRECT("'t13'!$"&amp;$O6&amp;":$"&amp;$O6))&lt;=10000,"&lt;= 10.000",SUMIF('t13'!$CA$1:$CA$65536,E30,INDIRECT("'t13'!$"&amp;$O6&amp;":$"&amp;$O6)))</f>
        <v>83441</v>
      </c>
      <c r="F6" s="1272">
        <f ca="1">IF(SUMIF('t13'!$CA$1:$CA$65536,F30,INDIRECT("'t13'!$"&amp;$O6&amp;":$"&amp;$O6))&lt;=10000,"&lt;= 10.000",SUMIF('t13'!$CA$1:$CA$65536,F30,INDIRECT("'t13'!$"&amp;$O6&amp;":$"&amp;$O6)))</f>
        <v>147149</v>
      </c>
      <c r="N6" s="948" t="s">
        <v>282</v>
      </c>
      <c r="O6" s="1239" t="str" cm="1">
        <f t="array" aca="1" ref="O6" ca="1">LEFT(RIGHT(CELL("indirizzo",INDEX('t13'!$C$5:$Z$5,MATCH(N6,'t13'!$C$5:$Z$5,0))),3),1)</f>
        <v>F</v>
      </c>
    </row>
    <row r="7" spans="1:16" s="92" customFormat="1" ht="20.100000000000001" customHeight="1" x14ac:dyDescent="0.15">
      <c r="A7" s="1273" t="s">
        <v>912</v>
      </c>
      <c r="B7" s="1224" t="s">
        <v>1038</v>
      </c>
      <c r="C7" s="1227"/>
      <c r="D7" s="1225">
        <f ca="1">IF(SUM(D6)=0,0,D6/12*13)</f>
        <v>0</v>
      </c>
      <c r="E7" s="1225">
        <f ca="1">IF(SUM(E6)=0,0,E6/12*13)</f>
        <v>90394</v>
      </c>
      <c r="F7" s="1272">
        <f ca="1">IF(SUM(F6)=0,0,F6/12*13)</f>
        <v>159411</v>
      </c>
    </row>
    <row r="8" spans="1:16" s="947" customFormat="1" ht="20.100000000000001" customHeight="1" x14ac:dyDescent="0.15">
      <c r="A8" s="1274"/>
      <c r="B8" s="1240" t="s">
        <v>1039</v>
      </c>
      <c r="C8" s="1241"/>
      <c r="D8" s="1242" t="s">
        <v>437</v>
      </c>
      <c r="E8" s="1242" t="s">
        <v>437</v>
      </c>
      <c r="F8" s="1275" t="s">
        <v>815</v>
      </c>
    </row>
    <row r="9" spans="1:16" ht="20.100000000000001" customHeight="1" x14ac:dyDescent="0.2">
      <c r="A9" s="1276" t="s">
        <v>913</v>
      </c>
      <c r="B9" s="1232" t="s">
        <v>1040</v>
      </c>
      <c r="C9" s="1227"/>
      <c r="D9" s="1225">
        <f ca="1">IF(D7=0,0,SUMIF(INDIRECT(D31&amp;"!$F:$F"),D8,INDIRECT(D31&amp;"!$G:$G")))</f>
        <v>0</v>
      </c>
      <c r="E9" s="1225">
        <f ca="1">IF(E7=0,0,SUMIF(INDIRECT(E31&amp;"!$F:$F"),E8,INDIRECT(E31&amp;"!$G:$G")))</f>
        <v>142410</v>
      </c>
      <c r="F9" s="1272">
        <f ca="1">IF(F7=0,0,SUMIF(INDIRECT(F31&amp;"!$F:$F"),F8,INDIRECT(F31&amp;"!$G:$G")))</f>
        <v>159523</v>
      </c>
    </row>
    <row r="10" spans="1:16" ht="20.100000000000001" customHeight="1" x14ac:dyDescent="0.2">
      <c r="A10" s="1276" t="s">
        <v>921</v>
      </c>
      <c r="B10" s="1232" t="s">
        <v>1041</v>
      </c>
      <c r="C10" s="1243"/>
      <c r="D10" s="1225">
        <f ca="1">IF(D7=0,0,ABS(D9-D7))</f>
        <v>0</v>
      </c>
      <c r="E10" s="1225">
        <f ca="1">IF(E7=0,0,ABS(E9-E7))</f>
        <v>52016</v>
      </c>
      <c r="F10" s="1272">
        <f ca="1">IF(F7=0,0,ABS(F9-F7))</f>
        <v>112</v>
      </c>
    </row>
    <row r="11" spans="1:16" ht="20.100000000000001" customHeight="1" x14ac:dyDescent="0.2">
      <c r="A11" s="1276" t="s">
        <v>923</v>
      </c>
      <c r="B11" s="1232" t="s">
        <v>1042</v>
      </c>
      <c r="C11" s="1243"/>
      <c r="D11" s="1244">
        <f ca="1">IF(D7=0,0,ROUND(D10/D7*100,1))</f>
        <v>0</v>
      </c>
      <c r="E11" s="1244">
        <f ca="1">IF(E7=0,0,ROUND(E10/E7*100,1))</f>
        <v>57.5</v>
      </c>
      <c r="F11" s="1277">
        <f ca="1">IF(F7=0,0,ROUND(F10/F7*100,1))</f>
        <v>0.1</v>
      </c>
    </row>
    <row r="12" spans="1:16" ht="20.100000000000001" customHeight="1" x14ac:dyDescent="0.2">
      <c r="A12" s="1276"/>
      <c r="B12" s="1232" t="s">
        <v>1043</v>
      </c>
      <c r="C12" s="1243"/>
      <c r="D12" s="1245"/>
      <c r="E12" s="1225">
        <f>VLOOKUP(O12,'SICI(2)'!$A$1:$F$65562,6,FALSE)</f>
        <v>3</v>
      </c>
      <c r="F12" s="1278"/>
      <c r="N12" s="948"/>
      <c r="O12" s="948" t="s">
        <v>676</v>
      </c>
      <c r="P12" s="948"/>
    </row>
    <row r="13" spans="1:16" ht="20.100000000000001" customHeight="1" x14ac:dyDescent="0.2">
      <c r="A13" s="1276"/>
      <c r="B13" s="1232" t="s">
        <v>1058</v>
      </c>
      <c r="C13" s="1243"/>
      <c r="D13" s="1246"/>
      <c r="E13" s="1225">
        <f>VLOOKUP(O13,'SICI(2)'!$A$1:$F$65562,6,FALSE)</f>
        <v>44113</v>
      </c>
      <c r="F13" s="1279"/>
      <c r="N13" s="948"/>
      <c r="O13" s="948" t="s">
        <v>686</v>
      </c>
      <c r="P13" s="948"/>
    </row>
    <row r="14" spans="1:16" ht="20.100000000000001" customHeight="1" x14ac:dyDescent="0.2">
      <c r="A14" s="1276"/>
      <c r="B14" s="1232" t="s">
        <v>1436</v>
      </c>
      <c r="C14" s="1243"/>
      <c r="D14" s="1246"/>
      <c r="E14" s="1225">
        <f>VLOOKUP(O14,'SICI(2)'!$A$1:$F$65562,6,FALSE)</f>
        <v>0</v>
      </c>
      <c r="F14" s="1272">
        <f>VLOOKUP(P14,'SICI(3)'!$A$1:$F$65541,6,FALSE)</f>
        <v>1</v>
      </c>
      <c r="N14" s="948"/>
      <c r="O14" s="948" t="s">
        <v>678</v>
      </c>
      <c r="P14" s="948" t="s">
        <v>1297</v>
      </c>
    </row>
    <row r="15" spans="1:16" ht="20.100000000000001" customHeight="1" x14ac:dyDescent="0.2">
      <c r="A15" s="1276"/>
      <c r="B15" s="1232" t="s">
        <v>1437</v>
      </c>
      <c r="C15" s="1243"/>
      <c r="D15" s="1246"/>
      <c r="E15" s="1225">
        <f>VLOOKUP(O15,'SICI(2)'!$A$1:$F$65562,6,FALSE)</f>
        <v>0</v>
      </c>
      <c r="F15" s="1272">
        <f>VLOOKUP(P15,'SICI(3)'!$A$1:$F$65541,6,FALSE)</f>
        <v>15000</v>
      </c>
      <c r="N15" s="948"/>
      <c r="O15" s="948" t="s">
        <v>687</v>
      </c>
      <c r="P15" s="948" t="s">
        <v>687</v>
      </c>
    </row>
    <row r="16" spans="1:16" ht="20.100000000000001" customHeight="1" x14ac:dyDescent="0.2">
      <c r="A16" s="1276"/>
      <c r="B16" s="1232" t="s">
        <v>1438</v>
      </c>
      <c r="C16" s="1243"/>
      <c r="D16" s="1246"/>
      <c r="E16" s="1225">
        <f>VLOOKUP(O16,'SICI(2)'!$A$1:$F$65562,6,FALSE)</f>
        <v>0</v>
      </c>
      <c r="F16" s="1272">
        <f>VLOOKUP(P16,'SICI(3)'!$A$1:$F$65541,6,FALSE)</f>
        <v>1</v>
      </c>
      <c r="N16" s="948"/>
      <c r="O16" s="948" t="s">
        <v>680</v>
      </c>
      <c r="P16" s="948" t="s">
        <v>1298</v>
      </c>
    </row>
    <row r="17" spans="1:16" ht="20.100000000000001" customHeight="1" x14ac:dyDescent="0.2">
      <c r="A17" s="1276"/>
      <c r="B17" s="1232" t="s">
        <v>1439</v>
      </c>
      <c r="C17" s="1243"/>
      <c r="D17" s="1246"/>
      <c r="E17" s="1225">
        <f>VLOOKUP(O17,'SICI(2)'!$A$1:$F$65562,6,FALSE)</f>
        <v>0</v>
      </c>
      <c r="F17" s="1272">
        <f>VLOOKUP(P17,'SICI(3)'!$A$1:$F$65541,6,FALSE)</f>
        <v>7800</v>
      </c>
      <c r="N17" s="948"/>
      <c r="O17" s="948" t="s">
        <v>688</v>
      </c>
      <c r="P17" s="948" t="s">
        <v>688</v>
      </c>
    </row>
    <row r="18" spans="1:16" ht="20.100000000000001" customHeight="1" x14ac:dyDescent="0.2">
      <c r="A18" s="1276"/>
      <c r="B18" s="1232" t="s">
        <v>1046</v>
      </c>
      <c r="C18" s="1243"/>
      <c r="D18" s="1246"/>
      <c r="E18" s="1228">
        <f>VLOOKUP(O18,'SICI(2)'!$A$1:$F$65562,6,FALSE)</f>
        <v>0</v>
      </c>
      <c r="F18" s="1272">
        <f>VLOOKUP(P18,'SICI(3)'!$A$1:$F$65541,6,FALSE)</f>
        <v>12</v>
      </c>
      <c r="N18" s="948"/>
      <c r="O18" s="948" t="s">
        <v>682</v>
      </c>
      <c r="P18" s="948" t="s">
        <v>1299</v>
      </c>
    </row>
    <row r="19" spans="1:16" ht="20.25" customHeight="1" x14ac:dyDescent="0.2">
      <c r="A19" s="1276"/>
      <c r="B19" s="1232" t="s">
        <v>1059</v>
      </c>
      <c r="C19" s="1243"/>
      <c r="D19" s="1246"/>
      <c r="E19" s="1225">
        <f>VLOOKUP(O19,'SICI(2)'!$A$1:$F$65562,6,FALSE)</f>
        <v>0</v>
      </c>
      <c r="F19" s="1272">
        <f>VLOOKUP(P19,'SICI(3)'!$A$1:$F$65541,6,FALSE)</f>
        <v>10400</v>
      </c>
      <c r="N19" s="948"/>
      <c r="O19" s="948" t="s">
        <v>689</v>
      </c>
      <c r="P19" s="948" t="s">
        <v>689</v>
      </c>
    </row>
    <row r="20" spans="1:16" ht="20.25" customHeight="1" x14ac:dyDescent="0.2">
      <c r="A20" s="1276"/>
      <c r="B20" s="1232" t="s">
        <v>1440</v>
      </c>
      <c r="C20" s="1243"/>
      <c r="D20" s="1248"/>
      <c r="E20" s="1225">
        <f>VLOOKUP(O20,'SICI(2)'!$A$1:$F$65562,6,FALSE)</f>
        <v>0</v>
      </c>
      <c r="F20" s="1278"/>
      <c r="N20" s="948"/>
      <c r="O20" s="948" t="s">
        <v>1405</v>
      </c>
      <c r="P20" s="948"/>
    </row>
    <row r="21" spans="1:16" ht="20.25" customHeight="1" x14ac:dyDescent="0.2">
      <c r="A21" s="1276"/>
      <c r="B21" s="1232" t="s">
        <v>1145</v>
      </c>
      <c r="C21" s="1247" t="s">
        <v>1441</v>
      </c>
      <c r="D21" s="1248"/>
      <c r="E21" s="1225">
        <f>VLOOKUP(O21,'SICI(2)'!$A$1:$F$65562,6,FALSE)</f>
        <v>0</v>
      </c>
      <c r="F21" s="1279"/>
      <c r="N21" s="948"/>
      <c r="O21" s="948" t="s">
        <v>1407</v>
      </c>
      <c r="P21" s="948"/>
    </row>
    <row r="22" spans="1:16" ht="20.100000000000001" customHeight="1" x14ac:dyDescent="0.2">
      <c r="A22" s="1276"/>
      <c r="B22" s="1232" t="s">
        <v>1321</v>
      </c>
      <c r="C22" s="1247"/>
      <c r="D22" s="1248"/>
      <c r="E22" s="1249"/>
      <c r="F22" s="1272">
        <f>VLOOKUP(P22,'SICI(3)'!$A$1:$F$65541,6,FALSE)</f>
        <v>0</v>
      </c>
      <c r="P22" s="948" t="s">
        <v>1300</v>
      </c>
    </row>
    <row r="23" spans="1:16" ht="20.25" customHeight="1" x14ac:dyDescent="0.2">
      <c r="A23" s="1276"/>
      <c r="B23" s="1232" t="s">
        <v>1145</v>
      </c>
      <c r="C23" s="1247" t="s">
        <v>1322</v>
      </c>
      <c r="D23" s="1248"/>
      <c r="E23" s="1250"/>
      <c r="F23" s="1272">
        <f>VLOOKUP(P23,'SICI(3)'!$A$1:$F$65541,6,FALSE)</f>
        <v>0</v>
      </c>
      <c r="P23" s="948" t="s">
        <v>1302</v>
      </c>
    </row>
    <row r="24" spans="1:16" ht="20.100000000000001" customHeight="1" x14ac:dyDescent="0.2">
      <c r="A24" s="1280" t="s">
        <v>1034</v>
      </c>
      <c r="B24" s="1232" t="s">
        <v>1146</v>
      </c>
      <c r="C24" s="1243"/>
      <c r="D24" s="1246"/>
      <c r="E24" s="1225">
        <f>E12*E13+E14*E15+E16*E17+E18*E19+E20*E21</f>
        <v>132339</v>
      </c>
      <c r="F24" s="1272">
        <f>F14*F15+F16*F17+F18*F19+F22*F23</f>
        <v>147600</v>
      </c>
    </row>
    <row r="25" spans="1:16" ht="20.100000000000001" customHeight="1" x14ac:dyDescent="0.2">
      <c r="A25" s="1276" t="s">
        <v>1044</v>
      </c>
      <c r="B25" s="1232" t="s">
        <v>1047</v>
      </c>
      <c r="C25" s="1243"/>
      <c r="D25" s="1246"/>
      <c r="E25" s="1225">
        <f ca="1">IF(E7=0,0,ABS(E24-E7))</f>
        <v>41945</v>
      </c>
      <c r="F25" s="1272">
        <f ca="1">IF(F7=0,0,ABS(F24-F7))</f>
        <v>11811</v>
      </c>
    </row>
    <row r="26" spans="1:16" ht="20.100000000000001" customHeight="1" thickBot="1" x14ac:dyDescent="0.25">
      <c r="A26" s="1281" t="s">
        <v>1045</v>
      </c>
      <c r="B26" s="1282" t="s">
        <v>1048</v>
      </c>
      <c r="C26" s="1283"/>
      <c r="D26" s="1284"/>
      <c r="E26" s="1285">
        <f ca="1">IF(E7=0,0,ROUND(E25/E7*100,1))</f>
        <v>46.4</v>
      </c>
      <c r="F26" s="1286">
        <f ca="1">IF(F7=0,0,ROUND(F25/F7*100,1))</f>
        <v>7.4</v>
      </c>
    </row>
    <row r="28" spans="1:16" x14ac:dyDescent="0.2">
      <c r="A28" s="1006" t="s">
        <v>1049</v>
      </c>
    </row>
    <row r="29" spans="1:16" x14ac:dyDescent="0.2">
      <c r="A29" s="1006" t="s">
        <v>1050</v>
      </c>
    </row>
    <row r="30" spans="1:16" x14ac:dyDescent="0.2">
      <c r="A30" s="713"/>
      <c r="B30" s="1413"/>
      <c r="C30" s="1413"/>
      <c r="D30" s="1251" t="s">
        <v>926</v>
      </c>
      <c r="E30" s="1251" t="s">
        <v>331</v>
      </c>
      <c r="F30" s="1251" t="s">
        <v>294</v>
      </c>
    </row>
    <row r="31" spans="1:16" x14ac:dyDescent="0.2">
      <c r="A31" s="713"/>
      <c r="B31" s="1413"/>
      <c r="C31" s="1413"/>
      <c r="D31" s="1417" t="str">
        <f>"'T15(1)'"</f>
        <v>'T15(1)'</v>
      </c>
      <c r="E31" s="1417" t="str">
        <f>"'T15(2)'"</f>
        <v>'T15(2)'</v>
      </c>
      <c r="F31" s="1417" t="str">
        <f>"'T15(3)'"</f>
        <v>'T15(3)'</v>
      </c>
    </row>
  </sheetData>
  <sheetProtection algorithmName="SHA-512" hashValue="qwupNzRGgEovACq3f89P+Ou80ZaAvmArbZDPyfFX/PM9EIvPLffafEz1GKrdE6+XPm5D24oubQaoJhEacFHzcg==" saltValue="X1mmCmLQhwayV1E3IU1I/Q==" spinCount="100000" sheet="1" formatColumns="0" selectLockedCells="1" selectUnlockedCells="1"/>
  <conditionalFormatting sqref="D11">
    <cfRule type="cellIs" dxfId="18" priority="3" stopIfTrue="1" operator="greaterThan">
      <formula>99.9</formula>
    </cfRule>
    <cfRule type="cellIs" dxfId="17" priority="10" stopIfTrue="1" operator="greaterThan">
      <formula>100</formula>
    </cfRule>
  </conditionalFormatting>
  <conditionalFormatting sqref="D11:F11">
    <cfRule type="cellIs" dxfId="16" priority="4" stopIfTrue="1" operator="greaterThan">
      <formula>99.99</formula>
    </cfRule>
    <cfRule type="cellIs" dxfId="15" priority="9" stopIfTrue="1" operator="greaterThan">
      <formula>99.9</formula>
    </cfRule>
    <cfRule type="cellIs" dxfId="14" priority="13" stopIfTrue="1" operator="greaterThan">
      <formula>100</formula>
    </cfRule>
    <cfRule type="cellIs" dxfId="13" priority="14"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7" stopIfTrue="1" operator="greaterThan">
      <formula>49.99</formula>
    </cfRule>
  </conditionalFormatting>
  <conditionalFormatting sqref="E26:F26">
    <cfRule type="cellIs" dxfId="9" priority="1" stopIfTrue="1" operator="greaterThan">
      <formula>49.9</formula>
    </cfRule>
    <cfRule type="cellIs" dxfId="8" priority="6" stopIfTrue="1" operator="greaterThan">
      <formula>49.99</formula>
    </cfRule>
    <cfRule type="cellIs" dxfId="7" priority="8" stopIfTrue="1" operator="greaterThan">
      <formula>99.9</formula>
    </cfRule>
    <cfRule type="cellIs" dxfId="6" priority="12" stopIfTrue="1" operator="greaterThan">
      <formula>100</formula>
    </cfRule>
  </conditionalFormatting>
  <conditionalFormatting sqref="F11">
    <cfRule type="cellIs" dxfId="5" priority="11"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7">
    <pageSetUpPr fitToPage="1"/>
  </sheetPr>
  <dimension ref="A1:N31"/>
  <sheetViews>
    <sheetView showGridLines="0" zoomScale="90" workbookViewId="0">
      <pane ySplit="5" topLeftCell="A11" activePane="bottomLeft" state="frozen"/>
      <selection activeCell="A2" sqref="A2"/>
      <selection pane="bottomLeft" activeCell="K5" sqref="K5"/>
    </sheetView>
  </sheetViews>
  <sheetFormatPr defaultRowHeight="10.5" x14ac:dyDescent="0.15"/>
  <cols>
    <col min="1" max="1" width="71.33203125" style="364" customWidth="1"/>
    <col min="2" max="2" width="8" style="364" customWidth="1"/>
    <col min="3" max="3" width="14.1640625" style="364" customWidth="1"/>
    <col min="4" max="4" width="15.33203125" style="364" customWidth="1"/>
    <col min="5" max="5" width="25" style="364" bestFit="1" customWidth="1"/>
    <col min="6" max="6" width="17.33203125" style="364" customWidth="1"/>
    <col min="7" max="7" width="17.1640625" style="364" customWidth="1"/>
    <col min="8" max="14" width="9.33203125" style="364" customWidth="1"/>
  </cols>
  <sheetData>
    <row r="1" spans="1:14" s="3" customFormat="1" ht="26.25" customHeight="1" x14ac:dyDescent="0.2">
      <c r="A1" s="1716" t="str">
        <f>'t1'!A1:J1</f>
        <v>REGIONI ED AUTONOMIE LOCALI - anno 2024</v>
      </c>
      <c r="B1" s="1716"/>
      <c r="C1" s="1716"/>
      <c r="D1" s="1716"/>
      <c r="E1" s="1716"/>
      <c r="F1" s="284"/>
      <c r="G1" s="281"/>
      <c r="H1" s="284"/>
      <c r="M1" s="363"/>
    </row>
    <row r="2" spans="1:14" s="3" customFormat="1" ht="21" customHeight="1" x14ac:dyDescent="0.2">
      <c r="B2" s="1729"/>
      <c r="C2" s="1729"/>
      <c r="D2" s="1729"/>
      <c r="E2" s="1729"/>
      <c r="F2" s="1729"/>
      <c r="G2" s="1729"/>
      <c r="J2" s="285"/>
      <c r="M2" s="363"/>
    </row>
    <row r="3" spans="1:14" s="3" customFormat="1" ht="21" customHeight="1" thickBot="1" x14ac:dyDescent="0.3">
      <c r="A3" s="288" t="s">
        <v>257</v>
      </c>
      <c r="B3" s="2"/>
    </row>
    <row r="4" spans="1:14" ht="20.25" customHeight="1" thickBot="1" x14ac:dyDescent="0.3">
      <c r="A4" s="296" t="s">
        <v>258</v>
      </c>
      <c r="B4" s="1841">
        <f>'t12'!K23+'t13'!Y23</f>
        <v>1928637</v>
      </c>
      <c r="C4" s="1842"/>
      <c r="D4" s="1842"/>
      <c r="E4" s="1842"/>
      <c r="F4" s="1842"/>
      <c r="G4" s="1843"/>
    </row>
    <row r="5" spans="1:14" ht="85.5" customHeight="1" thickBot="1" x14ac:dyDescent="0.2">
      <c r="A5" s="193" t="s">
        <v>106</v>
      </c>
      <c r="B5" s="194" t="s">
        <v>243</v>
      </c>
      <c r="C5" s="194" t="s">
        <v>244</v>
      </c>
      <c r="D5" s="195" t="s">
        <v>245</v>
      </c>
      <c r="E5" s="1844" t="s">
        <v>241</v>
      </c>
      <c r="F5" s="1845"/>
      <c r="G5" s="1846"/>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3" t="str">
        <f>IF($B$4=0,"TABELLE 12 -13 ASSENTI",(IF('t12'!$K$23=0,"TAB. 12 ASSENTE",(IF('t13'!Y23=0,"TAB. 13 ASSENTE"," ")))))</f>
        <v xml:space="preserve"> </v>
      </c>
      <c r="F6" s="1854"/>
      <c r="G6" s="1855"/>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47"/>
      <c r="F7" s="1848"/>
      <c r="G7" s="1849"/>
      <c r="H7" s="363"/>
      <c r="I7" s="363"/>
      <c r="J7" s="363"/>
      <c r="K7" s="363"/>
      <c r="L7" s="363"/>
      <c r="M7" s="363"/>
      <c r="N7" s="363"/>
    </row>
    <row r="8" spans="1:14" ht="19.5" customHeight="1" x14ac:dyDescent="0.2">
      <c r="A8" s="192" t="str">
        <f>'t14'!A6</f>
        <v>EROGAZIONE BUONI PASTO</v>
      </c>
      <c r="B8" s="293" t="str">
        <f>'t14'!B6</f>
        <v>L011</v>
      </c>
      <c r="C8" s="290">
        <f>'t14'!D6</f>
        <v>22886</v>
      </c>
      <c r="D8" s="366">
        <f t="shared" si="0"/>
        <v>1.1900000000000001E-2</v>
      </c>
      <c r="E8" s="1847"/>
      <c r="F8" s="1848"/>
      <c r="G8" s="1849"/>
      <c r="H8" s="363"/>
      <c r="I8" s="363"/>
      <c r="J8" s="363"/>
      <c r="K8" s="363"/>
      <c r="L8" s="363"/>
      <c r="M8" s="363"/>
      <c r="N8" s="363"/>
    </row>
    <row r="9" spans="1:14" ht="19.5" customHeight="1" x14ac:dyDescent="0.2">
      <c r="A9" s="192" t="str">
        <f>'t14'!A7</f>
        <v>FORMAZIONE DEL PERSONALE</v>
      </c>
      <c r="B9" s="293" t="str">
        <f>'t14'!B7</f>
        <v>L020</v>
      </c>
      <c r="C9" s="290">
        <f>'t14'!D7</f>
        <v>12814</v>
      </c>
      <c r="D9" s="366">
        <f t="shared" si="0"/>
        <v>6.6E-3</v>
      </c>
      <c r="E9" s="1847"/>
      <c r="F9" s="1848"/>
      <c r="G9" s="1849"/>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47"/>
      <c r="F10" s="1848"/>
      <c r="G10" s="1849"/>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0"/>
      <c r="F11" s="1851"/>
      <c r="G11" s="1852"/>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56" t="str">
        <f>(IF(AND(C12=0,C24&gt;0),"P062 VALORIZZATA; INSERIRE SOMME SPETTANTI ALL'AGENZIA (L105)",IF(AND(C12&gt;0,C24&gt;0,C12&gt;(C24/100*30)),"ATTENZIONE: la voce L105 supera il 30% della voce P062. Il salvataggio produrrà l'INCONGRUENZA 1 che dovrà essere giustificata"," ")))</f>
        <v xml:space="preserve"> </v>
      </c>
      <c r="F12" s="1857"/>
      <c r="G12" s="1858"/>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59" t="str">
        <f>IF($B$4=0,"TABELLE 12 -13 ASSENTI",(IF('t12'!$K$23=0,"TAB. 12 ASSENTE",(IF('t13'!$Y$23=0,"TAB. 13 ASSENTE"," ")))))</f>
        <v xml:space="preserve"> </v>
      </c>
      <c r="F13" s="1860" t="s">
        <v>310</v>
      </c>
      <c r="G13" s="1861"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56" t="str">
        <f>IF(SI_1!G56=0,IF('t14'!D12=0," ","MANCA IL NUMERO DEI CONTRATTI NELLA SI_1"),IF('t14'!D12=0,"VERIFICARE SE INSERIRE LE SPESE"," "))</f>
        <v xml:space="preserve"> </v>
      </c>
      <c r="F14" s="1860"/>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56" t="str">
        <f>IF(SI_1!G59=0,IF('t14'!D13=0," ","MANCA IL NUMERO DEI CONTRATTI NELLA SI_1"),IF('t14'!D13=0,"VERIFICARE SE INSERIRE LE SPESE"," "))</f>
        <v xml:space="preserve"> </v>
      </c>
      <c r="F15" s="1860"/>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17387</v>
      </c>
      <c r="D16" s="366">
        <f>IF($B$4=0," ",(IF(C16=0," ",C16/$B$4)))</f>
        <v>8.9999999999999993E-3</v>
      </c>
      <c r="E16" s="1856" t="str">
        <f>IF(SI_1!G62=0,IF('t14'!D14=0," ","MANCA IL NUMERO DEI CONTRATTI NELLA SI_1"),IF('t14'!D14=0,"VERIFICARE SE INSERIRE LE SPESE"," "))</f>
        <v xml:space="preserve"> </v>
      </c>
      <c r="F16" s="1860"/>
      <c r="G16" s="308" t="str">
        <f>IF(AND(C16&gt;0,SI_1!G62&gt;0),"VALORE MEDIO UNITARIO DI SPESA =  "&amp;C16/SI_1!G62," ")</f>
        <v>VALORE MEDIO UNITARIO DI SPESA =  2897,83333333333</v>
      </c>
      <c r="H16" s="363"/>
      <c r="I16" s="363"/>
      <c r="J16" s="363"/>
      <c r="K16" s="363"/>
      <c r="L16" s="363"/>
      <c r="M16" s="363"/>
      <c r="N16" s="363"/>
    </row>
    <row r="17" spans="1:14" ht="19.5" customHeight="1" x14ac:dyDescent="0.2">
      <c r="A17" s="192" t="str">
        <f>'t14'!A15</f>
        <v>ALTRE SPESE</v>
      </c>
      <c r="B17" s="293" t="str">
        <f>'t14'!B15</f>
        <v>L110</v>
      </c>
      <c r="C17" s="290">
        <f>'t14'!D15</f>
        <v>10204</v>
      </c>
      <c r="D17" s="366">
        <f t="shared" si="1"/>
        <v>5.3E-3</v>
      </c>
      <c r="E17" s="1853" t="str">
        <f>IF($B$4=0,"TABELLE 12 -13 ASSENTI",(IF('t12'!K23=0,"TAB. 12 ASSENTE",(IF('t13'!Y23=0,"TAB. 13 ASSENTE"," ")))))</f>
        <v xml:space="preserve"> </v>
      </c>
      <c r="F17" s="1862" t="s">
        <v>310</v>
      </c>
      <c r="G17" s="1863"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0</v>
      </c>
      <c r="D18" s="366" t="str">
        <f t="shared" si="1"/>
        <v xml:space="preserve"> </v>
      </c>
      <c r="E18" s="1864" t="s">
        <v>310</v>
      </c>
      <c r="F18" s="1865" t="s">
        <v>310</v>
      </c>
      <c r="G18" s="1866"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64" t="s">
        <v>310</v>
      </c>
      <c r="F19" s="1865" t="s">
        <v>310</v>
      </c>
      <c r="G19" s="1866"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563</v>
      </c>
      <c r="D20" s="366">
        <f t="shared" si="1"/>
        <v>2.9999999999999997E-4</v>
      </c>
      <c r="E20" s="1867" t="s">
        <v>310</v>
      </c>
      <c r="F20" s="1868" t="s">
        <v>310</v>
      </c>
      <c r="G20" s="1869"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517783</v>
      </c>
      <c r="D21" s="366">
        <f t="shared" si="1"/>
        <v>0.26850000000000002</v>
      </c>
      <c r="E21" s="427">
        <f>IF(AND(C31=0,B4=0)," ",IF(C31=0,"TABELLA 14 ASSENTE",IF(AND(B4=0,C18=0,C19=0,C25=0),"INSERIRE RETRIBUZIONI",IF(C21=0,"INSERIRE CONTRIBUTI",ROUND((C21/(B4+C18+C19+C25)*100),2)))))</f>
        <v>26.85</v>
      </c>
      <c r="F21" s="1857" t="str">
        <f>IF(AND(B4=0,C31=0)," ",IF(C31=0,"VALORE INCONGRUENTE",IF(C21=0," ",IF(OR(E21&lt;22.678,E21&gt;30.682),"VALORE INCONGRUENTE (Inc. 4)","OK"))))</f>
        <v>OK</v>
      </c>
      <c r="G21" s="1858"/>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47" t="str">
        <f>IF($B$4=0,"TABELLE 12 -13 ASSENTI",(IF('t12'!$K$23=0,"TAB. 12 ASSENTE",(IF('t13'!$Y$23=0,"TAB. 13 ASSENTE"," ")))))</f>
        <v xml:space="preserve"> </v>
      </c>
      <c r="F22" s="1848" t="s">
        <v>310</v>
      </c>
      <c r="G22" s="1849" t="s">
        <v>310</v>
      </c>
      <c r="H22" s="363"/>
      <c r="I22" s="363"/>
      <c r="J22" s="363"/>
      <c r="K22" s="363"/>
      <c r="L22" s="363"/>
      <c r="M22" s="363"/>
      <c r="N22" s="363"/>
    </row>
    <row r="23" spans="1:14" ht="24" customHeight="1" thickBot="1" x14ac:dyDescent="0.25">
      <c r="A23" s="192" t="str">
        <f>'t14'!A22</f>
        <v>IRAP</v>
      </c>
      <c r="B23" s="293" t="str">
        <f>'t14'!B22</f>
        <v>P061</v>
      </c>
      <c r="C23" s="290">
        <f>'t14'!D22</f>
        <v>164931</v>
      </c>
      <c r="D23" s="366">
        <f>IF($B$4=0," ",IF(C23=0," ",C23/$B$4))</f>
        <v>8.5500000000000007E-2</v>
      </c>
      <c r="E23" s="427">
        <f>IF(AND(B4=0,C31=0)," ",IF(C31=0,"TABELLA 14 ASSENTE",IF(AND(B4=0,C18=0,C19=0,C25=0),"INSERIRE RETRIBUZIONI",IF(C23=0,"INSERIRE SOMME IRAP",ROUND((C23/(B4+C18+C19+C25)*100),2)))))</f>
        <v>8.5500000000000007</v>
      </c>
      <c r="F23" s="1857" t="str">
        <f>IF('t14'!G22=1,IF(E23&gt;8.5,"VALORE INCONGRUENTE (Inc.4)","E' stata dichiarata IRAP Commerciale"),IF(AND(B4=0,C31=0)," ",IF(C31=0,"VALORE INCONGRUENTE",IF(C23=0," ",IF(OR(E23&lt;7.65,E23&gt;9.35),"VALORE INCONGRUENTE (Inc.4)","OK")))))</f>
        <v>OK</v>
      </c>
      <c r="G23" s="1858"/>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59" t="str">
        <f>(IF(AND(C24=0,C12&gt;0),"L105 VALORIZZATA; INSERIRE RETRIBUZIONI PER INTERINALI (P062)"," "))</f>
        <v xml:space="preserve"> </v>
      </c>
      <c r="F24" s="1870"/>
      <c r="G24" s="1871"/>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47" t="str">
        <f>IF($B$4=0,"TABELLE 12 -13 ASSENTI",(IF('t12'!$K$23=0,"TAB. 12 ASSENTE",(IF('t13'!$Y$23=0,"TAB. 13 ASSENTE"," ")))))</f>
        <v xml:space="preserve"> </v>
      </c>
      <c r="F25" s="1848"/>
      <c r="G25" s="1849"/>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161229</v>
      </c>
      <c r="D26" s="369">
        <f t="shared" si="2"/>
        <v>8.3599999999999994E-2</v>
      </c>
      <c r="E26" s="1847"/>
      <c r="F26" s="1848"/>
      <c r="G26" s="1849"/>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47"/>
      <c r="F27" s="1848"/>
      <c r="G27" s="1849"/>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47"/>
      <c r="F28" s="1848"/>
      <c r="G28" s="1849"/>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47"/>
      <c r="F29" s="1848"/>
      <c r="G29" s="1849"/>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0"/>
      <c r="F30" s="1851"/>
      <c r="G30" s="1852"/>
      <c r="H30" s="363"/>
      <c r="I30" s="363"/>
      <c r="J30" s="363"/>
      <c r="K30" s="363"/>
      <c r="L30" s="363"/>
      <c r="M30" s="363"/>
      <c r="N30" s="363"/>
    </row>
    <row r="31" spans="1:14" s="362" customFormat="1" ht="18" customHeight="1" x14ac:dyDescent="0.15">
      <c r="A31" s="360" t="s">
        <v>74</v>
      </c>
      <c r="B31" s="360"/>
      <c r="C31" s="361">
        <f>SUM(C6:C30)</f>
        <v>907797</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74"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37">
    <pageSetUpPr fitToPage="1"/>
  </sheetPr>
  <dimension ref="A1:V252"/>
  <sheetViews>
    <sheetView topLeftCell="A3" zoomScale="75" zoomScaleNormal="75" workbookViewId="0">
      <selection activeCell="F6" sqref="F6"/>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1640625" style="508" hidden="1" customWidth="1"/>
    <col min="10" max="10" width="11.1640625" style="505" hidden="1" customWidth="1"/>
    <col min="11" max="14" width="12.6640625" style="505" hidden="1" customWidth="1"/>
    <col min="15" max="22" width="12.6640625" style="965"/>
    <col min="23"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2024</v>
      </c>
      <c r="E2" s="542"/>
      <c r="F2" s="542"/>
      <c r="G2" s="542"/>
      <c r="H2" s="684"/>
      <c r="I2" s="475"/>
    </row>
    <row r="3" spans="1:14" x14ac:dyDescent="0.15">
      <c r="B3" s="467"/>
      <c r="C3" s="467"/>
      <c r="D3" s="467"/>
      <c r="E3" s="467"/>
      <c r="F3" s="467"/>
      <c r="G3" s="467"/>
      <c r="H3" s="685"/>
      <c r="I3" s="475"/>
    </row>
    <row r="4" spans="1:14" x14ac:dyDescent="0.15">
      <c r="B4" s="469"/>
      <c r="C4" s="470"/>
      <c r="D4" s="469"/>
      <c r="E4" s="469"/>
      <c r="F4" s="476" t="s">
        <v>69</v>
      </c>
      <c r="G4" s="469"/>
      <c r="H4" s="685"/>
      <c r="I4" s="475"/>
    </row>
    <row r="5" spans="1:14" hidden="1" x14ac:dyDescent="0.15">
      <c r="B5" s="469"/>
      <c r="C5" s="470"/>
      <c r="D5" s="469"/>
      <c r="E5" s="469"/>
      <c r="F5" s="479"/>
      <c r="G5" s="469"/>
      <c r="H5" s="685"/>
      <c r="I5" s="475"/>
    </row>
    <row r="6" spans="1:14" ht="15" customHeight="1" x14ac:dyDescent="0.15">
      <c r="A6" s="539" t="s">
        <v>290</v>
      </c>
      <c r="B6" s="471" t="s">
        <v>338</v>
      </c>
      <c r="C6" s="543"/>
      <c r="F6" s="487"/>
      <c r="G6" s="696" t="str">
        <f>IF(F6=0,"RISPOSTA OBBLIGATORIA","")</f>
        <v>RISPOSTA OBBLIGATORIA</v>
      </c>
      <c r="H6" s="685"/>
      <c r="I6" s="311">
        <f>F6</f>
        <v>0</v>
      </c>
    </row>
    <row r="7" spans="1:14" ht="15" customHeight="1" x14ac:dyDescent="0.15">
      <c r="B7" s="469"/>
      <c r="C7" s="470"/>
      <c r="D7" s="469"/>
      <c r="E7" s="469"/>
      <c r="F7" s="469"/>
      <c r="G7" s="469"/>
      <c r="H7" s="685"/>
      <c r="I7" s="475"/>
    </row>
    <row r="8" spans="1:14" ht="15" customHeight="1" x14ac:dyDescent="0.25">
      <c r="A8" s="539" t="s">
        <v>291</v>
      </c>
      <c r="B8" s="477" t="s">
        <v>339</v>
      </c>
      <c r="C8" s="470"/>
      <c r="D8" s="469"/>
      <c r="E8" s="469"/>
      <c r="F8" s="487"/>
      <c r="G8" s="696" t="str">
        <f>IF(F8=0,"RISPOSTA OBBLIGATORIA","")</f>
        <v>RISPOSTA OBBLIGATORIA</v>
      </c>
      <c r="H8" s="685"/>
      <c r="I8" s="311">
        <f>F8</f>
        <v>0</v>
      </c>
    </row>
    <row r="9" spans="1:14" ht="15"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v>0</v>
      </c>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17" t="s">
        <v>741</v>
      </c>
      <c r="C18" s="1620"/>
      <c r="D18" s="1620"/>
      <c r="E18" s="1620"/>
      <c r="F18" s="886" t="s">
        <v>650</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1" t="s">
        <v>1067</v>
      </c>
      <c r="C20" s="1620"/>
      <c r="D20" s="1620"/>
      <c r="E20" s="1620"/>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29.25" customHeight="1" x14ac:dyDescent="0.25">
      <c r="A22" s="539" t="s">
        <v>296</v>
      </c>
      <c r="B22" s="1622" t="s">
        <v>759</v>
      </c>
      <c r="C22" s="1623"/>
      <c r="D22" s="1623"/>
      <c r="E22" s="1623"/>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15" hidden="1" customHeight="1" x14ac:dyDescent="0.15">
      <c r="D24" s="469"/>
      <c r="G24" s="1642"/>
      <c r="H24" s="1643"/>
      <c r="I24" s="475"/>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0.75" customHeight="1" x14ac:dyDescent="0.25">
      <c r="A32" s="539" t="s">
        <v>299</v>
      </c>
      <c r="B32" s="1637" t="s">
        <v>2</v>
      </c>
      <c r="C32" s="1637"/>
      <c r="D32" s="1637"/>
      <c r="E32" s="1638"/>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1"/>
      <c r="C37" s="1620"/>
      <c r="D37" s="1620"/>
      <c r="E37" s="1639"/>
      <c r="F37" s="922"/>
      <c r="G37" s="1603"/>
      <c r="H37" s="1611"/>
      <c r="I37" s="475"/>
    </row>
    <row r="38" spans="1:14" ht="15" hidden="1" customHeight="1" x14ac:dyDescent="0.15">
      <c r="H38" s="685"/>
      <c r="I38" s="475"/>
    </row>
    <row r="39" spans="1:14" ht="15" customHeight="1" x14ac:dyDescent="0.15">
      <c r="F39" s="476" t="s">
        <v>68</v>
      </c>
      <c r="H39" s="685"/>
      <c r="I39" s="475"/>
      <c r="M39" s="562"/>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1" t="s">
        <v>411</v>
      </c>
      <c r="C44" s="1618"/>
      <c r="D44" s="1618"/>
      <c r="E44" s="1619"/>
      <c r="F44" s="478">
        <v>0</v>
      </c>
      <c r="G44" s="1603" t="str">
        <f>IF(F44="","RISPOSTA OBBLIGATORIA","")</f>
        <v/>
      </c>
      <c r="H44" s="1604"/>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1" t="s">
        <v>732</v>
      </c>
      <c r="C47" s="1601"/>
      <c r="D47" s="1601"/>
      <c r="E47" s="1602"/>
      <c r="F47" s="587"/>
      <c r="G47" s="586"/>
      <c r="H47" s="596" t="str">
        <f>IF(I47=0,"RISPOSTA OBBLIGATORIA","")</f>
        <v>RISPOSTA OBBLIGATORIA</v>
      </c>
      <c r="I47" s="475">
        <v>0</v>
      </c>
      <c r="J47" s="505" t="str">
        <f>IF(I47=1,"VERO",IF(I47=2,"FALSO",""))</f>
        <v/>
      </c>
    </row>
    <row r="48" spans="1:14" ht="23.1" customHeight="1" x14ac:dyDescent="0.15">
      <c r="B48" s="694"/>
      <c r="C48" s="503" t="s">
        <v>733</v>
      </c>
      <c r="D48" s="694"/>
      <c r="E48" s="694"/>
      <c r="F48" s="588"/>
      <c r="G48" s="585"/>
      <c r="H48" s="690"/>
      <c r="I48" s="475"/>
    </row>
    <row r="49" spans="1:10" ht="40.35" customHeight="1" x14ac:dyDescent="0.15">
      <c r="B49" s="546">
        <v>23</v>
      </c>
      <c r="C49" s="1601" t="s">
        <v>762</v>
      </c>
      <c r="D49" s="1601"/>
      <c r="E49" s="160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734</v>
      </c>
      <c r="B52" s="1601" t="s">
        <v>763</v>
      </c>
      <c r="C52" s="1601"/>
      <c r="D52" s="1601"/>
      <c r="E52" s="1602"/>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1" t="s">
        <v>17</v>
      </c>
      <c r="C55" s="1601"/>
      <c r="D55" s="1601"/>
      <c r="E55" s="1602"/>
      <c r="F55" s="478">
        <v>0</v>
      </c>
      <c r="G55" s="1603" t="str">
        <f>IF(F55="","RISPOSTA OBBLIGATORIA","")</f>
        <v/>
      </c>
      <c r="H55" s="1604"/>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1" t="s">
        <v>21</v>
      </c>
      <c r="C58" s="1601"/>
      <c r="D58" s="1601"/>
      <c r="E58" s="1602"/>
      <c r="F58" s="478">
        <v>0</v>
      </c>
      <c r="G58" s="1603" t="str">
        <f>IF(F58="","RISPOSTA OBBLIGATORIA","")</f>
        <v/>
      </c>
      <c r="H58" s="1604"/>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1" t="s">
        <v>19</v>
      </c>
      <c r="C61" s="1601"/>
      <c r="D61" s="1601"/>
      <c r="E61" s="1602"/>
      <c r="F61" s="478">
        <v>0</v>
      </c>
      <c r="G61" s="1603" t="str">
        <f>IF(F61="","RISPOSTA OBBLIGATORIA","")</f>
        <v/>
      </c>
      <c r="H61" s="1604"/>
      <c r="I61" s="475"/>
    </row>
    <row r="62" spans="1:10" ht="15" customHeight="1" x14ac:dyDescent="0.15">
      <c r="A62" s="584"/>
      <c r="B62" s="694"/>
      <c r="C62" s="694"/>
      <c r="D62" s="694"/>
      <c r="E62" s="694"/>
      <c r="F62" s="588"/>
      <c r="G62" s="585"/>
      <c r="H62" s="690"/>
      <c r="I62" s="475"/>
    </row>
    <row r="63" spans="1:10" ht="15" hidden="1" customHeight="1" x14ac:dyDescent="0.15">
      <c r="F63" s="476"/>
      <c r="G63" s="476"/>
      <c r="H63" s="690"/>
      <c r="I63" s="475"/>
    </row>
    <row r="64" spans="1:10" ht="30" hidden="1" customHeight="1" x14ac:dyDescent="0.15">
      <c r="A64" s="584" t="s">
        <v>486</v>
      </c>
      <c r="B64" s="1601"/>
      <c r="C64" s="1601"/>
      <c r="D64" s="1601"/>
      <c r="E64" s="1601"/>
      <c r="F64" s="587"/>
      <c r="G64" s="586"/>
      <c r="H64" s="596"/>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H66" s="685"/>
      <c r="I66" s="475"/>
    </row>
    <row r="67" spans="1:9" ht="30" hidden="1" customHeight="1" x14ac:dyDescent="0.15">
      <c r="A67" s="584"/>
      <c r="C67" s="1601"/>
      <c r="D67" s="1601"/>
      <c r="E67" s="1602"/>
      <c r="F67" s="478"/>
      <c r="G67" s="1612"/>
      <c r="H67" s="1613"/>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C70" s="1601"/>
      <c r="D70" s="1601"/>
      <c r="E70" s="1602"/>
      <c r="F70" s="478"/>
      <c r="G70" s="1612"/>
      <c r="H70" s="1613"/>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B78" s="469"/>
      <c r="C78" s="469"/>
      <c r="D78" s="469"/>
      <c r="E78" s="469"/>
      <c r="F78" s="469"/>
      <c r="G78" s="469"/>
      <c r="H78" s="686"/>
      <c r="I78" s="475"/>
    </row>
    <row r="79" spans="1:9" ht="15" hidden="1" customHeight="1" x14ac:dyDescent="0.15">
      <c r="B79" s="469"/>
      <c r="C79" s="469"/>
      <c r="D79" s="469"/>
      <c r="E79" s="469"/>
      <c r="F79" s="469"/>
      <c r="G79" s="469"/>
      <c r="H79" s="686"/>
      <c r="I79" s="475"/>
    </row>
    <row r="80" spans="1:9" ht="15" hidden="1" customHeight="1" x14ac:dyDescent="0.15">
      <c r="B80" s="469"/>
      <c r="C80" s="469"/>
      <c r="D80" s="469"/>
      <c r="E80" s="469"/>
      <c r="F80" s="469"/>
      <c r="G80" s="469"/>
      <c r="H80" s="686"/>
      <c r="I80" s="475"/>
    </row>
    <row r="81" spans="2:9" ht="15" hidden="1" customHeight="1" x14ac:dyDescent="0.15">
      <c r="B81" s="469"/>
      <c r="C81" s="469"/>
      <c r="D81" s="469"/>
      <c r="E81" s="469"/>
      <c r="F81" s="469"/>
      <c r="G81" s="469"/>
      <c r="H81" s="686"/>
      <c r="I81" s="475"/>
    </row>
    <row r="82" spans="2:9" ht="15" hidden="1" customHeight="1" x14ac:dyDescent="0.15">
      <c r="B82" s="469"/>
      <c r="C82" s="469"/>
      <c r="D82" s="469"/>
      <c r="E82" s="469"/>
      <c r="F82" s="469"/>
      <c r="G82" s="469"/>
      <c r="H82" s="686"/>
      <c r="I82" s="475"/>
    </row>
    <row r="83" spans="2:9" ht="15" hidden="1" customHeight="1" x14ac:dyDescent="0.15">
      <c r="B83" s="469"/>
      <c r="C83" s="469"/>
      <c r="D83" s="469"/>
      <c r="E83" s="469"/>
      <c r="F83" s="469"/>
      <c r="G83" s="469"/>
      <c r="H83" s="686"/>
      <c r="I83" s="475"/>
    </row>
    <row r="84" spans="2:9" ht="15" hidden="1" customHeight="1" x14ac:dyDescent="0.15">
      <c r="B84" s="469"/>
      <c r="C84" s="469"/>
      <c r="D84" s="469"/>
      <c r="E84" s="469"/>
      <c r="F84" s="469"/>
      <c r="G84" s="469"/>
      <c r="H84" s="686"/>
      <c r="I84" s="475"/>
    </row>
    <row r="85" spans="2:9" ht="15" hidden="1" customHeight="1" x14ac:dyDescent="0.15">
      <c r="B85" s="469"/>
      <c r="C85" s="469"/>
      <c r="D85" s="469"/>
      <c r="E85" s="469"/>
      <c r="F85" s="469"/>
      <c r="G85" s="469"/>
      <c r="H85" s="686"/>
      <c r="I85" s="475"/>
    </row>
    <row r="86" spans="2:9" ht="15" hidden="1" customHeight="1" x14ac:dyDescent="0.15">
      <c r="B86" s="712"/>
      <c r="C86" s="469"/>
      <c r="D86" s="469"/>
      <c r="E86" s="469"/>
      <c r="F86" s="469"/>
      <c r="G86" s="469"/>
      <c r="H86" s="686"/>
      <c r="I86" s="475"/>
    </row>
    <row r="87" spans="2:9" ht="15" hidden="1" customHeight="1" x14ac:dyDescent="0.15">
      <c r="B87" s="469"/>
      <c r="C87" s="469"/>
      <c r="D87" s="469"/>
      <c r="E87" s="469"/>
      <c r="F87" s="469"/>
      <c r="G87" s="469"/>
      <c r="H87" s="686"/>
      <c r="I87" s="475"/>
    </row>
    <row r="88" spans="2:9" ht="15" hidden="1" customHeight="1" x14ac:dyDescent="0.15">
      <c r="B88" s="469"/>
      <c r="C88" s="469"/>
      <c r="D88" s="469"/>
      <c r="E88" s="469"/>
      <c r="F88" s="469"/>
      <c r="G88" s="469"/>
      <c r="H88" s="686"/>
      <c r="I88" s="475"/>
    </row>
    <row r="89" spans="2:9" ht="15" hidden="1" customHeight="1" x14ac:dyDescent="0.15">
      <c r="B89" s="469"/>
      <c r="C89" s="469"/>
      <c r="D89" s="469"/>
      <c r="E89" s="469"/>
      <c r="F89" s="469"/>
      <c r="G89" s="469"/>
      <c r="H89" s="686"/>
      <c r="I89" s="475"/>
    </row>
    <row r="90" spans="2:9" ht="15" hidden="1" customHeight="1" x14ac:dyDescent="0.15">
      <c r="B90" s="469"/>
      <c r="C90" s="469"/>
      <c r="D90" s="469"/>
      <c r="E90" s="469"/>
      <c r="F90" s="469"/>
      <c r="G90" s="469"/>
      <c r="H90" s="686"/>
      <c r="I90" s="475"/>
    </row>
    <row r="91" spans="2:9" ht="15" hidden="1" customHeight="1" x14ac:dyDescent="0.15">
      <c r="B91" s="469"/>
      <c r="C91" s="469"/>
      <c r="D91" s="469"/>
      <c r="E91" s="469"/>
      <c r="F91" s="469"/>
      <c r="G91" s="469"/>
      <c r="H91" s="686"/>
      <c r="I91" s="475"/>
    </row>
    <row r="92" spans="2:9" ht="15" hidden="1" customHeight="1" x14ac:dyDescent="0.15">
      <c r="B92" s="469"/>
      <c r="C92" s="469"/>
      <c r="D92" s="469"/>
      <c r="E92" s="469"/>
      <c r="F92" s="469"/>
      <c r="G92" s="712"/>
      <c r="H92" s="686"/>
      <c r="I92" s="475"/>
    </row>
    <row r="93" spans="2:9" ht="15" hidden="1" customHeight="1" x14ac:dyDescent="0.15">
      <c r="B93" s="469"/>
      <c r="C93" s="469"/>
      <c r="D93" s="469"/>
      <c r="E93" s="469"/>
      <c r="F93" s="469"/>
      <c r="G93" s="469"/>
      <c r="H93" s="686"/>
      <c r="I93" s="475"/>
    </row>
    <row r="94" spans="2:9" ht="15" hidden="1" customHeight="1" x14ac:dyDescent="0.15">
      <c r="B94" s="469"/>
      <c r="C94" s="469"/>
      <c r="D94" s="469"/>
      <c r="E94" s="469"/>
      <c r="F94" s="469"/>
      <c r="G94" s="469"/>
      <c r="H94" s="686"/>
      <c r="I94" s="475"/>
    </row>
    <row r="95" spans="2:9" ht="15" hidden="1" customHeight="1" x14ac:dyDescent="0.15">
      <c r="B95" s="469"/>
      <c r="C95" s="469"/>
      <c r="D95" s="469"/>
      <c r="E95" s="469"/>
      <c r="F95" s="469"/>
      <c r="G95" s="469"/>
      <c r="H95" s="686"/>
      <c r="I95" s="475"/>
    </row>
    <row r="96" spans="2:9" ht="15" hidden="1" customHeight="1" x14ac:dyDescent="0.15">
      <c r="B96" s="469"/>
      <c r="C96" s="469"/>
      <c r="D96" s="469"/>
      <c r="E96" s="469"/>
      <c r="F96" s="469"/>
      <c r="G96" s="469"/>
      <c r="H96" s="686"/>
      <c r="I96" s="475"/>
    </row>
    <row r="97" spans="1:22" ht="15" hidden="1" customHeight="1" x14ac:dyDescent="0.15">
      <c r="B97" s="469"/>
      <c r="C97" s="469"/>
      <c r="D97" s="469"/>
      <c r="E97" s="469"/>
      <c r="F97" s="469"/>
      <c r="G97" s="469"/>
      <c r="H97" s="686"/>
      <c r="I97" s="475"/>
    </row>
    <row r="98" spans="1:22" ht="15" hidden="1" customHeight="1" x14ac:dyDescent="0.15">
      <c r="B98" s="469"/>
      <c r="C98" s="469"/>
      <c r="D98" s="469"/>
      <c r="E98" s="469"/>
      <c r="F98" s="469"/>
      <c r="G98" s="469"/>
      <c r="H98" s="686"/>
      <c r="I98" s="475"/>
    </row>
    <row r="99" spans="1:22" ht="15" hidden="1" customHeight="1" x14ac:dyDescent="0.15">
      <c r="B99" s="469"/>
      <c r="C99" s="469"/>
      <c r="D99" s="469"/>
      <c r="E99" s="469"/>
      <c r="F99" s="469"/>
      <c r="G99" s="469"/>
      <c r="H99" s="686"/>
      <c r="I99" s="475"/>
    </row>
    <row r="100" spans="1:22" ht="15" hidden="1" customHeight="1" x14ac:dyDescent="0.15">
      <c r="B100" s="469"/>
      <c r="C100" s="469"/>
      <c r="D100" s="469"/>
      <c r="E100" s="469"/>
      <c r="F100" s="469"/>
      <c r="G100" s="469"/>
      <c r="H100" s="686"/>
      <c r="I100" s="475"/>
    </row>
    <row r="101" spans="1:22" ht="15" hidden="1" customHeight="1" x14ac:dyDescent="0.15">
      <c r="B101" s="469"/>
      <c r="C101" s="469"/>
      <c r="D101" s="469"/>
      <c r="E101" s="469"/>
      <c r="F101" s="469"/>
      <c r="G101" s="469"/>
      <c r="H101" s="686"/>
      <c r="I101" s="475"/>
    </row>
    <row r="102" spans="1:22" ht="15" hidden="1" customHeight="1" x14ac:dyDescent="0.15">
      <c r="B102" s="469"/>
      <c r="C102" s="469"/>
      <c r="D102" s="469"/>
      <c r="E102" s="469"/>
      <c r="F102" s="469"/>
      <c r="G102" s="469"/>
      <c r="H102" s="686"/>
      <c r="I102" s="475"/>
    </row>
    <row r="103" spans="1:22" ht="15" hidden="1" customHeight="1" x14ac:dyDescent="0.15">
      <c r="B103" s="469"/>
      <c r="C103" s="469"/>
      <c r="D103" s="469"/>
      <c r="E103" s="469"/>
      <c r="F103" s="469"/>
      <c r="G103" s="469"/>
      <c r="H103" s="686"/>
      <c r="I103" s="475"/>
    </row>
    <row r="104" spans="1:22" ht="15" hidden="1" customHeight="1" x14ac:dyDescent="0.15">
      <c r="B104" s="469"/>
      <c r="C104" s="469"/>
      <c r="D104" s="469"/>
      <c r="E104" s="469"/>
      <c r="F104" s="469"/>
      <c r="G104" s="469"/>
      <c r="H104" s="686"/>
      <c r="I104" s="475"/>
    </row>
    <row r="105" spans="1:22" s="311" customFormat="1" ht="15" hidden="1" customHeight="1" x14ac:dyDescent="0.15">
      <c r="A105" s="798"/>
      <c r="B105" s="799"/>
      <c r="C105" s="799"/>
      <c r="D105" s="801"/>
      <c r="E105" s="805"/>
      <c r="F105" s="802"/>
      <c r="G105" s="802"/>
      <c r="H105" s="800"/>
      <c r="I105" s="414"/>
      <c r="O105" s="965"/>
      <c r="P105" s="965"/>
      <c r="Q105" s="965"/>
      <c r="R105" s="965"/>
      <c r="S105" s="965"/>
      <c r="T105" s="965"/>
      <c r="U105" s="965"/>
      <c r="V105" s="965"/>
    </row>
    <row r="106" spans="1:22" customFormat="1" x14ac:dyDescent="0.15">
      <c r="A106" s="539"/>
      <c r="B106" s="540"/>
      <c r="C106" s="540"/>
      <c r="D106" s="540"/>
      <c r="E106" s="540"/>
      <c r="F106" s="476" t="s">
        <v>410</v>
      </c>
      <c r="G106" s="540"/>
      <c r="H106" s="685"/>
      <c r="I106" s="363"/>
      <c r="O106" s="880"/>
      <c r="P106" s="880"/>
      <c r="Q106" s="880"/>
      <c r="R106" s="880"/>
      <c r="S106" s="880"/>
      <c r="T106" s="880"/>
      <c r="U106" s="880"/>
      <c r="V106" s="880"/>
    </row>
    <row r="107" spans="1:22" customFormat="1" ht="36" customHeight="1" x14ac:dyDescent="0.15">
      <c r="A107" s="539" t="s">
        <v>619</v>
      </c>
      <c r="B107" s="1601" t="s">
        <v>738</v>
      </c>
      <c r="C107" s="1601"/>
      <c r="D107" s="1601"/>
      <c r="E107" s="1602"/>
      <c r="F107" s="478">
        <v>0</v>
      </c>
      <c r="G107" s="1603" t="str">
        <f>IF(F107="","RISPOSTA OBBLIGATORIA","")</f>
        <v/>
      </c>
      <c r="H107" s="1604"/>
      <c r="I107" s="311">
        <f>F107</f>
        <v>0</v>
      </c>
      <c r="O107" s="880"/>
      <c r="P107" s="880"/>
      <c r="Q107" s="880"/>
      <c r="R107" s="880"/>
      <c r="S107" s="880"/>
      <c r="T107" s="880"/>
      <c r="U107" s="880"/>
      <c r="V107" s="880"/>
    </row>
    <row r="108" spans="1:22" customFormat="1" x14ac:dyDescent="0.15">
      <c r="A108" s="539"/>
      <c r="B108" s="540"/>
      <c r="C108" s="540"/>
      <c r="D108" s="540"/>
      <c r="E108" s="540"/>
      <c r="F108" s="540"/>
      <c r="G108" s="540"/>
      <c r="H108" s="685"/>
      <c r="I108" s="363"/>
      <c r="O108" s="880"/>
      <c r="P108" s="880"/>
      <c r="Q108" s="880"/>
      <c r="R108" s="880"/>
      <c r="S108" s="880"/>
      <c r="T108" s="880"/>
      <c r="U108" s="880"/>
      <c r="V108" s="880"/>
    </row>
    <row r="109" spans="1:22" customFormat="1" x14ac:dyDescent="0.15">
      <c r="A109" s="539"/>
      <c r="B109" s="540"/>
      <c r="C109" s="540"/>
      <c r="D109" s="540"/>
      <c r="E109" s="540"/>
      <c r="F109" s="476" t="s">
        <v>410</v>
      </c>
      <c r="G109" s="540"/>
      <c r="H109" s="685"/>
      <c r="I109" s="363"/>
      <c r="O109" s="880"/>
      <c r="P109" s="880"/>
      <c r="Q109" s="880"/>
      <c r="R109" s="880"/>
      <c r="S109" s="880"/>
      <c r="T109" s="880"/>
      <c r="U109" s="880"/>
      <c r="V109" s="880"/>
    </row>
    <row r="110" spans="1:22" customFormat="1" ht="36" customHeight="1" x14ac:dyDescent="0.15">
      <c r="A110" s="539" t="s">
        <v>620</v>
      </c>
      <c r="B110" s="1601" t="s">
        <v>739</v>
      </c>
      <c r="C110" s="1601"/>
      <c r="D110" s="1601"/>
      <c r="E110" s="1602"/>
      <c r="F110" s="478">
        <v>0</v>
      </c>
      <c r="G110" s="1603" t="str">
        <f>IF(F110="","RISPOSTA OBBLIGATORIA","")</f>
        <v/>
      </c>
      <c r="H110" s="1604"/>
      <c r="I110" s="311">
        <f>F110</f>
        <v>0</v>
      </c>
      <c r="O110" s="880"/>
      <c r="P110" s="880"/>
      <c r="Q110" s="880"/>
      <c r="R110" s="880"/>
      <c r="S110" s="880"/>
      <c r="T110" s="880"/>
      <c r="U110" s="880"/>
      <c r="V110" s="880"/>
    </row>
    <row r="111" spans="1:22" customFormat="1" x14ac:dyDescent="0.15">
      <c r="A111" s="539"/>
      <c r="B111" s="540"/>
      <c r="C111" s="540"/>
      <c r="D111" s="540"/>
      <c r="E111" s="540"/>
      <c r="F111" s="540"/>
      <c r="G111" s="540"/>
      <c r="H111" s="685"/>
      <c r="I111" s="363"/>
      <c r="O111" s="880"/>
      <c r="P111" s="880"/>
      <c r="Q111" s="880"/>
      <c r="R111" s="880"/>
      <c r="S111" s="880"/>
      <c r="T111" s="880"/>
      <c r="U111" s="880"/>
      <c r="V111" s="880"/>
    </row>
    <row r="112" spans="1:22" customFormat="1" x14ac:dyDescent="0.15">
      <c r="A112" s="539"/>
      <c r="B112" s="540"/>
      <c r="C112" s="540"/>
      <c r="D112" s="540"/>
      <c r="E112" s="540"/>
      <c r="F112" s="476" t="s">
        <v>410</v>
      </c>
      <c r="G112" s="540"/>
      <c r="H112" s="685"/>
      <c r="I112" s="363"/>
      <c r="O112" s="880"/>
      <c r="P112" s="880"/>
      <c r="Q112" s="880"/>
      <c r="R112" s="880"/>
      <c r="S112" s="880"/>
      <c r="T112" s="880"/>
      <c r="U112" s="880"/>
      <c r="V112" s="880"/>
    </row>
    <row r="113" spans="1:22" customFormat="1" ht="36" customHeight="1" x14ac:dyDescent="0.15">
      <c r="A113" s="539" t="s">
        <v>621</v>
      </c>
      <c r="B113" s="1601" t="s">
        <v>740</v>
      </c>
      <c r="C113" s="1601"/>
      <c r="D113" s="1601"/>
      <c r="E113" s="1602"/>
      <c r="F113" s="478">
        <v>0</v>
      </c>
      <c r="G113" s="1603" t="str">
        <f>IF(F113="","RISPOSTA OBBLIGATORIA","")</f>
        <v/>
      </c>
      <c r="H113" s="1604"/>
      <c r="I113" s="311">
        <f>F113</f>
        <v>0</v>
      </c>
      <c r="O113" s="880"/>
      <c r="P113" s="880"/>
      <c r="Q113" s="880"/>
      <c r="R113" s="880"/>
      <c r="S113" s="880"/>
      <c r="T113" s="880"/>
      <c r="U113" s="880"/>
      <c r="V113" s="880"/>
    </row>
    <row r="114" spans="1:22" customFormat="1" ht="15" customHeight="1" x14ac:dyDescent="0.15">
      <c r="A114" s="539"/>
      <c r="B114" s="694"/>
      <c r="C114" s="694"/>
      <c r="D114" s="694"/>
      <c r="E114" s="694"/>
      <c r="F114" s="694"/>
      <c r="G114" s="585"/>
      <c r="H114" s="893"/>
      <c r="I114" s="363"/>
      <c r="O114" s="880"/>
      <c r="P114" s="880"/>
      <c r="Q114" s="880"/>
      <c r="R114" s="880"/>
      <c r="S114" s="880"/>
      <c r="T114" s="880"/>
      <c r="U114" s="880"/>
      <c r="V114" s="880"/>
    </row>
    <row r="115" spans="1:22" customFormat="1" ht="15" hidden="1" customHeight="1" x14ac:dyDescent="0.15">
      <c r="A115" s="539"/>
      <c r="B115" s="694"/>
      <c r="C115" s="694"/>
      <c r="D115" s="694"/>
      <c r="E115" s="694"/>
      <c r="F115" s="694"/>
      <c r="G115" s="585"/>
      <c r="H115" s="893"/>
      <c r="I115" s="363"/>
      <c r="O115" s="880"/>
      <c r="P115" s="880"/>
      <c r="Q115" s="880"/>
      <c r="R115" s="880"/>
      <c r="S115" s="880"/>
      <c r="T115" s="880"/>
      <c r="U115" s="880"/>
      <c r="V115" s="880"/>
    </row>
    <row r="116" spans="1:22" customFormat="1" ht="15" hidden="1" customHeight="1" x14ac:dyDescent="0.15">
      <c r="A116" s="539"/>
      <c r="B116" s="694"/>
      <c r="C116" s="694"/>
      <c r="D116" s="694"/>
      <c r="E116" s="694"/>
      <c r="F116" s="694"/>
      <c r="G116" s="585"/>
      <c r="H116" s="893"/>
      <c r="I116" s="363"/>
      <c r="O116" s="880"/>
      <c r="P116" s="880"/>
      <c r="Q116" s="880"/>
      <c r="R116" s="880"/>
      <c r="S116" s="880"/>
      <c r="T116" s="880"/>
      <c r="U116" s="880"/>
      <c r="V116" s="880"/>
    </row>
    <row r="117" spans="1:22" customFormat="1" ht="15" hidden="1" customHeight="1" x14ac:dyDescent="0.15">
      <c r="A117" s="539"/>
      <c r="B117" s="694"/>
      <c r="C117" s="694"/>
      <c r="D117" s="694"/>
      <c r="E117" s="694"/>
      <c r="F117" s="694"/>
      <c r="G117" s="585"/>
      <c r="H117" s="893"/>
      <c r="I117" s="363"/>
      <c r="O117" s="880"/>
      <c r="P117" s="880"/>
      <c r="Q117" s="880"/>
      <c r="R117" s="880"/>
      <c r="S117" s="880"/>
      <c r="T117" s="880"/>
      <c r="U117" s="880"/>
      <c r="V117" s="880"/>
    </row>
    <row r="118" spans="1:22" customFormat="1" ht="15" hidden="1" customHeight="1" x14ac:dyDescent="0.15">
      <c r="A118" s="539"/>
      <c r="B118" s="694"/>
      <c r="C118" s="694"/>
      <c r="D118" s="694"/>
      <c r="E118" s="694"/>
      <c r="F118" s="694"/>
      <c r="G118" s="585"/>
      <c r="H118" s="893"/>
      <c r="I118" s="363"/>
      <c r="O118" s="880"/>
      <c r="P118" s="880"/>
      <c r="Q118" s="880"/>
      <c r="R118" s="880"/>
      <c r="S118" s="880"/>
      <c r="T118" s="880"/>
      <c r="U118" s="880"/>
      <c r="V118" s="880"/>
    </row>
    <row r="119" spans="1:22" customFormat="1" ht="15" hidden="1" customHeight="1" x14ac:dyDescent="0.15">
      <c r="A119" s="539"/>
      <c r="B119" s="694"/>
      <c r="C119" s="694"/>
      <c r="D119" s="694"/>
      <c r="E119" s="694"/>
      <c r="F119" s="694"/>
      <c r="G119" s="585"/>
      <c r="H119" s="893"/>
      <c r="I119" s="363"/>
      <c r="O119" s="880"/>
      <c r="P119" s="880"/>
      <c r="Q119" s="880"/>
      <c r="R119" s="880"/>
      <c r="S119" s="880"/>
      <c r="T119" s="880"/>
      <c r="U119" s="880"/>
      <c r="V119" s="880"/>
    </row>
    <row r="120" spans="1:22" ht="15.6" hidden="1" customHeight="1" x14ac:dyDescent="0.15">
      <c r="B120" s="469"/>
      <c r="C120" s="469"/>
      <c r="D120" s="469"/>
      <c r="E120" s="469"/>
      <c r="F120" s="469"/>
      <c r="G120" s="469"/>
      <c r="H120" s="686"/>
      <c r="I120" s="475"/>
    </row>
    <row r="121" spans="1:22" ht="15" customHeight="1" x14ac:dyDescent="0.15">
      <c r="F121" s="476"/>
      <c r="H121" s="685"/>
      <c r="I121" s="509"/>
    </row>
    <row r="122" spans="1:22" ht="49.35" customHeight="1" x14ac:dyDescent="0.85">
      <c r="A122" s="546" t="s">
        <v>582</v>
      </c>
      <c r="B122" s="1593" t="s">
        <v>1094</v>
      </c>
      <c r="C122" s="1593"/>
      <c r="D122" s="1593"/>
      <c r="E122" s="1640"/>
      <c r="F122" s="826" t="s">
        <v>650</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22" ht="15" hidden="1" customHeight="1" x14ac:dyDescent="0.15">
      <c r="A123" s="546"/>
      <c r="B123" s="828"/>
      <c r="C123" s="828"/>
      <c r="D123" s="828"/>
      <c r="E123" s="828"/>
      <c r="F123" s="469"/>
      <c r="G123" s="831"/>
      <c r="H123" s="830"/>
      <c r="I123" s="902"/>
    </row>
    <row r="124" spans="1:22" ht="15" hidden="1" customHeight="1" x14ac:dyDescent="0.15">
      <c r="A124" s="546"/>
      <c r="B124" s="828"/>
      <c r="C124" s="828"/>
      <c r="D124" s="828"/>
      <c r="E124" s="828"/>
      <c r="F124" s="469"/>
      <c r="G124" s="831"/>
      <c r="H124" s="830"/>
      <c r="I124" s="902"/>
    </row>
    <row r="125" spans="1:22" ht="15" hidden="1" customHeight="1" x14ac:dyDescent="0.15">
      <c r="A125" s="546"/>
      <c r="B125" s="828"/>
      <c r="C125" s="828"/>
      <c r="D125" s="828"/>
      <c r="E125" s="828"/>
      <c r="F125" s="469"/>
      <c r="G125" s="831"/>
      <c r="H125" s="830"/>
      <c r="I125" s="902"/>
    </row>
    <row r="126" spans="1:22" ht="15" customHeight="1" x14ac:dyDescent="0.15">
      <c r="A126" s="546"/>
      <c r="B126" s="828"/>
      <c r="C126" s="828"/>
      <c r="D126" s="828"/>
      <c r="E126" s="828"/>
      <c r="F126" s="469"/>
      <c r="G126" s="831"/>
      <c r="H126" s="830"/>
      <c r="I126" s="902"/>
    </row>
    <row r="127" spans="1:22" ht="15" customHeight="1" x14ac:dyDescent="0.15">
      <c r="F127" s="476" t="s">
        <v>410</v>
      </c>
      <c r="G127" s="643"/>
      <c r="H127" s="921"/>
      <c r="I127" s="924"/>
      <c r="J127" s="880"/>
      <c r="K127" s="880"/>
      <c r="L127" s="880"/>
    </row>
    <row r="128" spans="1:22" ht="36" customHeight="1" x14ac:dyDescent="0.15">
      <c r="A128" s="546" t="s">
        <v>958</v>
      </c>
      <c r="B128" s="1609" t="s">
        <v>1061</v>
      </c>
      <c r="C128" s="1609"/>
      <c r="D128" s="1609"/>
      <c r="E128" s="1610"/>
      <c r="F128" s="478">
        <v>0</v>
      </c>
      <c r="G128" s="1603" t="str">
        <f>IF(F128="","RISPOSTA OBBLIGATORIA","")</f>
        <v/>
      </c>
      <c r="H128" s="1611"/>
      <c r="I128" s="311">
        <f>F128</f>
        <v>0</v>
      </c>
      <c r="J128" s="880"/>
      <c r="K128" s="880"/>
      <c r="L128" s="880"/>
    </row>
    <row r="129" spans="1:9" ht="15" customHeight="1" x14ac:dyDescent="0.15">
      <c r="B129" s="469"/>
      <c r="C129" s="469"/>
      <c r="D129" s="469"/>
      <c r="E129" s="469"/>
      <c r="F129" s="469"/>
      <c r="G129" s="469"/>
      <c r="H129" s="686"/>
      <c r="I129" s="475"/>
    </row>
    <row r="130" spans="1:9" ht="15" customHeight="1" x14ac:dyDescent="0.15">
      <c r="F130" s="476"/>
      <c r="H130" s="596"/>
      <c r="I130" s="509"/>
    </row>
    <row r="131" spans="1:9" ht="50.1" customHeight="1" x14ac:dyDescent="0.85">
      <c r="A131" s="546" t="s">
        <v>883</v>
      </c>
      <c r="B131" s="1593" t="s">
        <v>850</v>
      </c>
      <c r="C131" s="1593"/>
      <c r="D131" s="1593"/>
      <c r="E131" s="1594"/>
      <c r="F131" s="886" t="s">
        <v>650</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884</v>
      </c>
      <c r="B134" s="1593" t="s">
        <v>851</v>
      </c>
      <c r="C134" s="1593"/>
      <c r="D134" s="1593"/>
      <c r="E134" s="1594"/>
      <c r="F134" s="886" t="s">
        <v>650</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858</v>
      </c>
      <c r="B136" s="1593" t="s">
        <v>852</v>
      </c>
      <c r="C136" s="1593"/>
      <c r="D136" s="1593"/>
      <c r="E136" s="1593"/>
      <c r="F136" s="469"/>
      <c r="G136" s="887" t="s">
        <v>853</v>
      </c>
      <c r="H136" s="686"/>
      <c r="I136" s="414"/>
    </row>
    <row r="137" spans="1:9" ht="15" customHeight="1" x14ac:dyDescent="0.15">
      <c r="B137" s="469"/>
      <c r="C137" s="1600" t="s">
        <v>854</v>
      </c>
      <c r="D137" s="1600"/>
      <c r="E137" s="1600"/>
      <c r="F137" s="476" t="s">
        <v>855</v>
      </c>
      <c r="G137" s="643"/>
      <c r="H137" s="888"/>
      <c r="I137" s="414"/>
    </row>
    <row r="138" spans="1:9" ht="15" customHeight="1" x14ac:dyDescent="0.15">
      <c r="C138" s="889" t="s">
        <v>859</v>
      </c>
      <c r="D138" s="890"/>
      <c r="E138" s="891"/>
      <c r="F138" s="478">
        <v>0</v>
      </c>
      <c r="G138" s="892" t="str">
        <f t="shared" ref="G138:G147" si="0">IF(F138="","RISPOSTA OBBLIGATORIA","")</f>
        <v/>
      </c>
      <c r="H138" s="893"/>
      <c r="I138" s="483">
        <f>F138</f>
        <v>0</v>
      </c>
    </row>
    <row r="139" spans="1:9" ht="15" customHeight="1" x14ac:dyDescent="0.15">
      <c r="C139" s="889" t="s">
        <v>1068</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860</v>
      </c>
      <c r="D141" s="896"/>
      <c r="E141" s="897"/>
      <c r="F141" s="478">
        <v>0</v>
      </c>
      <c r="G141" s="892" t="str">
        <f t="shared" si="0"/>
        <v/>
      </c>
      <c r="H141" s="893"/>
      <c r="I141" s="483">
        <f t="shared" si="1"/>
        <v>0</v>
      </c>
    </row>
    <row r="142" spans="1:9" ht="15" customHeight="1" x14ac:dyDescent="0.15">
      <c r="C142" s="889" t="s">
        <v>861</v>
      </c>
      <c r="D142" s="896"/>
      <c r="E142" s="897"/>
      <c r="F142" s="478">
        <v>0</v>
      </c>
      <c r="G142" s="892" t="str">
        <f t="shared" si="0"/>
        <v/>
      </c>
      <c r="H142" s="893"/>
      <c r="I142" s="483">
        <f t="shared" si="1"/>
        <v>0</v>
      </c>
    </row>
    <row r="143" spans="1:9" ht="15" customHeight="1" x14ac:dyDescent="0.15">
      <c r="C143" s="889" t="s">
        <v>862</v>
      </c>
      <c r="D143" s="896"/>
      <c r="E143" s="897"/>
      <c r="F143" s="478">
        <v>0</v>
      </c>
      <c r="G143" s="892" t="str">
        <f t="shared" si="0"/>
        <v/>
      </c>
      <c r="H143" s="893"/>
      <c r="I143" s="483">
        <f t="shared" si="1"/>
        <v>0</v>
      </c>
    </row>
    <row r="144" spans="1:9" ht="15" customHeight="1" x14ac:dyDescent="0.15">
      <c r="C144" s="889" t="s">
        <v>863</v>
      </c>
      <c r="D144" s="896"/>
      <c r="E144" s="897"/>
      <c r="F144" s="478">
        <v>0</v>
      </c>
      <c r="G144" s="892" t="str">
        <f t="shared" si="0"/>
        <v/>
      </c>
      <c r="H144" s="893"/>
      <c r="I144" s="483">
        <f t="shared" si="1"/>
        <v>0</v>
      </c>
    </row>
    <row r="145" spans="1:9" ht="15" customHeight="1" x14ac:dyDescent="0.15">
      <c r="C145" s="889" t="s">
        <v>864</v>
      </c>
      <c r="D145" s="896"/>
      <c r="E145" s="897"/>
      <c r="F145" s="478">
        <v>0</v>
      </c>
      <c r="G145" s="892" t="str">
        <f t="shared" si="0"/>
        <v/>
      </c>
      <c r="H145" s="893"/>
      <c r="I145" s="483">
        <f t="shared" si="1"/>
        <v>0</v>
      </c>
    </row>
    <row r="146" spans="1:9" ht="15" customHeight="1" x14ac:dyDescent="0.15">
      <c r="C146" s="889" t="s">
        <v>865</v>
      </c>
      <c r="D146" s="896"/>
      <c r="E146" s="897"/>
      <c r="F146" s="478">
        <v>0</v>
      </c>
      <c r="G146" s="892" t="str">
        <f t="shared" si="0"/>
        <v/>
      </c>
      <c r="H146" s="893"/>
      <c r="I146" s="483">
        <f t="shared" si="1"/>
        <v>0</v>
      </c>
    </row>
    <row r="147" spans="1:9" ht="15" customHeight="1" x14ac:dyDescent="0.15">
      <c r="C147" s="889" t="s">
        <v>866</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509"/>
    </row>
    <row r="149" spans="1:9" ht="36" customHeight="1" x14ac:dyDescent="0.15">
      <c r="A149" s="546" t="s">
        <v>867</v>
      </c>
      <c r="B149" s="1593" t="s">
        <v>1092</v>
      </c>
      <c r="C149" s="1593"/>
      <c r="D149" s="1593"/>
      <c r="E149" s="1593"/>
      <c r="F149" s="469"/>
      <c r="G149" s="887" t="s">
        <v>856</v>
      </c>
      <c r="H149" s="686"/>
      <c r="I149" s="414"/>
    </row>
    <row r="150" spans="1:9" ht="15" customHeight="1" x14ac:dyDescent="0.15">
      <c r="B150" s="469"/>
      <c r="C150" s="1600" t="s">
        <v>854</v>
      </c>
      <c r="D150" s="1600"/>
      <c r="E150" s="1600"/>
      <c r="F150" s="476" t="s">
        <v>903</v>
      </c>
      <c r="G150" s="643"/>
      <c r="H150" s="888"/>
      <c r="I150" s="414"/>
    </row>
    <row r="151" spans="1:9" ht="15" customHeight="1" x14ac:dyDescent="0.15">
      <c r="C151" s="889" t="s">
        <v>868</v>
      </c>
      <c r="D151" s="890"/>
      <c r="E151" s="891"/>
      <c r="F151" s="478">
        <v>0</v>
      </c>
      <c r="G151" s="892" t="str">
        <f t="shared" ref="G151:G159" si="2">IF(F151="","RISPOSTA OBBLIGATORIA","")</f>
        <v/>
      </c>
      <c r="H151" s="893"/>
      <c r="I151" s="483">
        <f>F151</f>
        <v>0</v>
      </c>
    </row>
    <row r="152" spans="1:9" ht="15" customHeight="1" x14ac:dyDescent="0.15">
      <c r="C152" s="889" t="s">
        <v>869</v>
      </c>
      <c r="D152" s="896"/>
      <c r="E152" s="897"/>
      <c r="F152" s="478">
        <v>0</v>
      </c>
      <c r="G152" s="892" t="str">
        <f t="shared" si="2"/>
        <v/>
      </c>
      <c r="H152" s="893"/>
      <c r="I152" s="483">
        <f t="shared" ref="I152:I159" si="3">F152</f>
        <v>0</v>
      </c>
    </row>
    <row r="153" spans="1:9" ht="15" customHeight="1" x14ac:dyDescent="0.15">
      <c r="C153" s="889" t="s">
        <v>870</v>
      </c>
      <c r="D153" s="896"/>
      <c r="E153" s="897"/>
      <c r="F153" s="478">
        <v>0</v>
      </c>
      <c r="G153" s="892" t="str">
        <f t="shared" si="2"/>
        <v/>
      </c>
      <c r="H153" s="893"/>
      <c r="I153" s="483">
        <f t="shared" si="3"/>
        <v>0</v>
      </c>
    </row>
    <row r="154" spans="1:9" ht="15" customHeight="1" x14ac:dyDescent="0.15">
      <c r="C154" s="889" t="s">
        <v>871</v>
      </c>
      <c r="D154" s="896"/>
      <c r="E154" s="897"/>
      <c r="F154" s="478">
        <v>0</v>
      </c>
      <c r="G154" s="892" t="str">
        <f t="shared" si="2"/>
        <v/>
      </c>
      <c r="H154" s="893"/>
      <c r="I154" s="483">
        <f t="shared" si="3"/>
        <v>0</v>
      </c>
    </row>
    <row r="155" spans="1:9" ht="15" customHeight="1" x14ac:dyDescent="0.15">
      <c r="C155" s="889" t="s">
        <v>872</v>
      </c>
      <c r="D155" s="896"/>
      <c r="E155" s="897"/>
      <c r="F155" s="478">
        <v>0</v>
      </c>
      <c r="G155" s="892" t="str">
        <f t="shared" si="2"/>
        <v/>
      </c>
      <c r="H155" s="893"/>
      <c r="I155" s="483">
        <f t="shared" si="3"/>
        <v>0</v>
      </c>
    </row>
    <row r="156" spans="1:9" ht="15" customHeight="1" x14ac:dyDescent="0.15">
      <c r="C156" s="889" t="s">
        <v>873</v>
      </c>
      <c r="D156" s="896"/>
      <c r="E156" s="897"/>
      <c r="F156" s="478">
        <v>0</v>
      </c>
      <c r="G156" s="892" t="str">
        <f t="shared" si="2"/>
        <v/>
      </c>
      <c r="H156" s="893"/>
      <c r="I156" s="483">
        <f t="shared" si="3"/>
        <v>0</v>
      </c>
    </row>
    <row r="157" spans="1:9" ht="15" customHeight="1" x14ac:dyDescent="0.15">
      <c r="C157" s="889" t="s">
        <v>874</v>
      </c>
      <c r="D157" s="896"/>
      <c r="E157" s="897"/>
      <c r="F157" s="478">
        <v>0</v>
      </c>
      <c r="G157" s="892" t="str">
        <f t="shared" si="2"/>
        <v/>
      </c>
      <c r="H157" s="893"/>
      <c r="I157" s="483">
        <f t="shared" si="3"/>
        <v>0</v>
      </c>
    </row>
    <row r="158" spans="1:9" ht="15" customHeight="1" x14ac:dyDescent="0.15">
      <c r="C158" s="889" t="s">
        <v>875</v>
      </c>
      <c r="D158" s="896"/>
      <c r="E158" s="897"/>
      <c r="F158" s="478">
        <v>0</v>
      </c>
      <c r="G158" s="892" t="str">
        <f t="shared" si="2"/>
        <v/>
      </c>
      <c r="H158" s="893"/>
      <c r="I158" s="483">
        <f t="shared" si="3"/>
        <v>0</v>
      </c>
    </row>
    <row r="159" spans="1:9" ht="15" customHeight="1" x14ac:dyDescent="0.15">
      <c r="C159" s="889" t="s">
        <v>876</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22" ht="15" customHeight="1" x14ac:dyDescent="0.15">
      <c r="A161" s="546" t="s">
        <v>877</v>
      </c>
      <c r="B161" s="1593" t="s">
        <v>857</v>
      </c>
      <c r="C161" s="1593"/>
      <c r="D161" s="1593"/>
      <c r="E161" s="1593"/>
      <c r="F161" s="476" t="s">
        <v>272</v>
      </c>
      <c r="G161" s="476" t="s">
        <v>273</v>
      </c>
      <c r="H161" s="686"/>
    </row>
    <row r="162" spans="1:22" ht="21" customHeight="1" x14ac:dyDescent="0.15">
      <c r="B162" s="469"/>
      <c r="C162" s="1592" t="s">
        <v>878</v>
      </c>
      <c r="D162" s="1592"/>
      <c r="E162" s="1592"/>
      <c r="F162" s="451"/>
      <c r="G162" s="451"/>
      <c r="H162" s="898" t="str">
        <f>IF(I162=0,"RISPOSTA OBBLIGATORIA","")</f>
        <v>RISPOSTA OBBLIGATORIA</v>
      </c>
      <c r="I162" s="508">
        <v>0</v>
      </c>
      <c r="J162" s="505" t="str">
        <f>IF(I162=1,"VERO",IF(I162=2,"FALSO",""))</f>
        <v/>
      </c>
    </row>
    <row r="163" spans="1:22" ht="21" customHeight="1" x14ac:dyDescent="0.15">
      <c r="B163" s="469"/>
      <c r="C163" s="1592" t="s">
        <v>879</v>
      </c>
      <c r="D163" s="1592"/>
      <c r="E163" s="1592"/>
      <c r="F163" s="451"/>
      <c r="G163" s="451"/>
      <c r="H163" s="898" t="str">
        <f>IF(I163=0,"RISPOSTA OBBLIGATORIA","")</f>
        <v>RISPOSTA OBBLIGATORIA</v>
      </c>
      <c r="I163" s="508">
        <v>0</v>
      </c>
      <c r="J163" s="505" t="str">
        <f>IF(I163=1,"VERO",IF(I163=2,"FALSO",""))</f>
        <v/>
      </c>
    </row>
    <row r="164" spans="1:22" ht="21" customHeight="1" x14ac:dyDescent="0.15">
      <c r="B164" s="469"/>
      <c r="C164" s="1592" t="s">
        <v>880</v>
      </c>
      <c r="D164" s="1592"/>
      <c r="E164" s="1592"/>
      <c r="F164" s="451"/>
      <c r="G164" s="451"/>
      <c r="H164" s="898" t="str">
        <f>IF(I164=0,"RISPOSTA OBBLIGATORIA","")</f>
        <v>RISPOSTA OBBLIGATORIA</v>
      </c>
      <c r="I164" s="508">
        <v>0</v>
      </c>
      <c r="J164" s="505" t="str">
        <f>IF(I164=1,"VERO",IF(I164=2,"FALSO",""))</f>
        <v/>
      </c>
    </row>
    <row r="165" spans="1:22" ht="21" customHeight="1" x14ac:dyDescent="0.15">
      <c r="B165" s="469"/>
      <c r="C165" s="1592" t="s">
        <v>881</v>
      </c>
      <c r="D165" s="1592"/>
      <c r="E165" s="1592"/>
      <c r="F165" s="451"/>
      <c r="G165" s="451"/>
      <c r="H165" s="898" t="str">
        <f>IF(I165=0,"RISPOSTA OBBLIGATORIA","")</f>
        <v>RISPOSTA OBBLIGATORIA</v>
      </c>
      <c r="I165" s="508">
        <v>0</v>
      </c>
      <c r="J165" s="505" t="str">
        <f>IF(I165=1,"VERO",IF(I165=2,"FALSO",""))</f>
        <v/>
      </c>
    </row>
    <row r="166" spans="1:22" ht="23.85" customHeight="1" x14ac:dyDescent="0.15">
      <c r="B166" s="469"/>
      <c r="C166" s="1592" t="s">
        <v>882</v>
      </c>
      <c r="D166" s="1592"/>
      <c r="E166" s="1592"/>
      <c r="F166" s="451"/>
      <c r="G166" s="451"/>
      <c r="H166" s="898" t="str">
        <f>IF(I166=0,"RISPOSTA OBBLIGATORIA","")</f>
        <v>RISPOSTA OBBLIGATORIA</v>
      </c>
      <c r="I166" s="508">
        <v>0</v>
      </c>
      <c r="J166" s="505" t="str">
        <f>IF(I166=1,"VERO",IF(I166=2,"FALSO",""))</f>
        <v/>
      </c>
    </row>
    <row r="167" spans="1:22" ht="15" customHeight="1" x14ac:dyDescent="0.15">
      <c r="B167" s="469"/>
      <c r="C167" s="469"/>
      <c r="D167" s="469"/>
      <c r="E167" s="469"/>
      <c r="F167" s="469"/>
      <c r="G167" s="469"/>
      <c r="H167" s="686"/>
      <c r="I167" s="414"/>
    </row>
    <row r="168" spans="1:22" ht="15" customHeight="1" x14ac:dyDescent="0.15">
      <c r="A168" s="505"/>
      <c r="B168" s="505"/>
      <c r="C168" s="505"/>
      <c r="D168" s="505"/>
      <c r="E168" s="505"/>
      <c r="F168" s="476" t="s">
        <v>410</v>
      </c>
      <c r="G168" s="469"/>
      <c r="H168" s="686"/>
      <c r="I168" s="475"/>
      <c r="O168" s="505"/>
      <c r="P168" s="505"/>
      <c r="Q168" s="505"/>
      <c r="R168" s="505"/>
      <c r="S168" s="505"/>
      <c r="T168" s="505"/>
      <c r="U168" s="505"/>
      <c r="V168" s="505"/>
    </row>
    <row r="169" spans="1:22" ht="35.85" customHeight="1" x14ac:dyDescent="0.15">
      <c r="A169" s="979" t="s">
        <v>1069</v>
      </c>
      <c r="B169" s="1593" t="s">
        <v>1070</v>
      </c>
      <c r="C169" s="1593"/>
      <c r="D169" s="1593"/>
      <c r="E169" s="1594"/>
      <c r="F169" s="478">
        <v>0</v>
      </c>
      <c r="G169" s="469"/>
      <c r="H169" s="686"/>
      <c r="I169" s="311">
        <f>F169</f>
        <v>0</v>
      </c>
      <c r="O169" s="505"/>
      <c r="P169" s="505"/>
      <c r="Q169" s="505"/>
      <c r="R169" s="505"/>
      <c r="S169" s="505"/>
      <c r="T169" s="505"/>
      <c r="U169" s="505"/>
      <c r="V169" s="505"/>
    </row>
    <row r="170" spans="1:22" ht="15" customHeight="1" x14ac:dyDescent="0.15">
      <c r="A170" s="584"/>
      <c r="B170" s="469"/>
      <c r="C170" s="469"/>
      <c r="D170" s="469"/>
      <c r="E170" s="469"/>
      <c r="F170" s="469"/>
      <c r="G170" s="469"/>
      <c r="H170" s="686"/>
      <c r="I170" s="475"/>
      <c r="O170" s="505"/>
      <c r="P170" s="505"/>
      <c r="Q170" s="505"/>
      <c r="R170" s="505"/>
      <c r="S170" s="505"/>
      <c r="T170" s="505"/>
      <c r="U170" s="505"/>
      <c r="V170" s="505"/>
    </row>
    <row r="171" spans="1:22" ht="15" customHeight="1" x14ac:dyDescent="0.15">
      <c r="A171" s="965"/>
      <c r="B171" s="505"/>
      <c r="C171" s="505"/>
      <c r="D171" s="505"/>
      <c r="E171" s="505"/>
      <c r="F171" s="476" t="s">
        <v>1071</v>
      </c>
      <c r="G171" s="476" t="s">
        <v>1072</v>
      </c>
      <c r="H171" s="686"/>
      <c r="I171" s="475"/>
      <c r="O171" s="505"/>
      <c r="P171" s="505"/>
      <c r="Q171" s="505"/>
      <c r="R171" s="505"/>
      <c r="S171" s="505"/>
      <c r="T171" s="505"/>
      <c r="U171" s="505"/>
      <c r="V171" s="505"/>
    </row>
    <row r="172" spans="1:22" ht="36.6" customHeight="1" x14ac:dyDescent="0.15">
      <c r="A172" s="979" t="s">
        <v>1073</v>
      </c>
      <c r="B172" s="1593" t="s">
        <v>1074</v>
      </c>
      <c r="C172" s="1593"/>
      <c r="D172" s="1593"/>
      <c r="E172" s="1593"/>
      <c r="F172" s="451"/>
      <c r="G172" s="451"/>
      <c r="H172" s="976"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15">
      <c r="B173" s="469"/>
      <c r="C173" s="469"/>
      <c r="D173" s="469"/>
      <c r="E173" s="469"/>
      <c r="F173" s="469"/>
      <c r="G173" s="469"/>
      <c r="H173" s="686"/>
      <c r="I173" s="414"/>
      <c r="O173" s="505"/>
      <c r="P173" s="505"/>
      <c r="Q173" s="505"/>
      <c r="R173" s="505"/>
      <c r="S173" s="505"/>
      <c r="T173" s="505"/>
      <c r="U173" s="505"/>
      <c r="V173" s="505"/>
    </row>
    <row r="174" spans="1:22" ht="27.75" customHeight="1" x14ac:dyDescent="0.15">
      <c r="A174" s="546" t="s">
        <v>1075</v>
      </c>
      <c r="B174" s="1593" t="s">
        <v>1076</v>
      </c>
      <c r="C174" s="1593"/>
      <c r="D174" s="1593"/>
      <c r="E174" s="1593"/>
      <c r="F174" s="505"/>
      <c r="G174" s="469"/>
      <c r="H174" s="686"/>
      <c r="I174" s="414"/>
      <c r="O174" s="505"/>
      <c r="P174" s="505"/>
      <c r="Q174" s="505"/>
      <c r="R174" s="505"/>
      <c r="S174" s="505"/>
      <c r="T174" s="505"/>
      <c r="U174" s="505"/>
      <c r="V174" s="505"/>
    </row>
    <row r="175" spans="1:22" ht="15" customHeight="1" x14ac:dyDescent="0.15">
      <c r="B175" s="957"/>
      <c r="C175" s="957"/>
      <c r="D175" s="957"/>
      <c r="E175" s="957"/>
      <c r="F175" s="476" t="s">
        <v>410</v>
      </c>
      <c r="G175" s="469"/>
      <c r="H175" s="686"/>
      <c r="I175" s="414"/>
      <c r="O175" s="505"/>
      <c r="P175" s="505"/>
      <c r="Q175" s="505"/>
      <c r="R175" s="505"/>
      <c r="S175" s="505"/>
      <c r="T175" s="505"/>
      <c r="U175" s="505"/>
      <c r="V175" s="505"/>
    </row>
    <row r="176" spans="1:22" ht="20.85" customHeight="1" x14ac:dyDescent="0.15">
      <c r="B176" s="505"/>
      <c r="C176" s="1592" t="s">
        <v>1077</v>
      </c>
      <c r="D176" s="1592"/>
      <c r="E176" s="1592"/>
      <c r="F176" s="478">
        <v>0</v>
      </c>
      <c r="G176" s="469"/>
      <c r="H176" s="686"/>
      <c r="I176" s="483">
        <f>F176</f>
        <v>0</v>
      </c>
      <c r="O176" s="505"/>
      <c r="P176" s="505"/>
      <c r="Q176" s="505"/>
      <c r="R176" s="505"/>
      <c r="S176" s="505"/>
      <c r="T176" s="505"/>
      <c r="U176" s="505"/>
      <c r="V176" s="505"/>
    </row>
    <row r="177" spans="1:9" s="505" customFormat="1" ht="20.85" customHeight="1" x14ac:dyDescent="0.15">
      <c r="A177" s="539"/>
      <c r="C177" s="1592" t="s">
        <v>1194</v>
      </c>
      <c r="D177" s="1592"/>
      <c r="E177" s="1592"/>
      <c r="F177" s="478">
        <v>0</v>
      </c>
      <c r="G177" s="469"/>
      <c r="H177" s="686"/>
      <c r="I177" s="483">
        <f>F177</f>
        <v>0</v>
      </c>
    </row>
    <row r="178" spans="1:9" s="505" customFormat="1" ht="20.85" customHeight="1" x14ac:dyDescent="0.15">
      <c r="A178" s="539"/>
      <c r="C178" s="1592" t="s">
        <v>1195</v>
      </c>
      <c r="D178" s="1592"/>
      <c r="E178" s="1592"/>
      <c r="F178" s="478">
        <v>0</v>
      </c>
      <c r="G178" s="469"/>
      <c r="H178" s="686"/>
      <c r="I178" s="483">
        <f>F178</f>
        <v>0</v>
      </c>
    </row>
    <row r="179" spans="1:9" s="505" customFormat="1" ht="15" customHeight="1" x14ac:dyDescent="0.15">
      <c r="A179" s="539"/>
      <c r="B179" s="469"/>
      <c r="C179" s="469"/>
      <c r="D179" s="469"/>
      <c r="E179" s="469"/>
      <c r="F179" s="469"/>
      <c r="G179" s="469"/>
      <c r="H179" s="686"/>
      <c r="I179" s="414"/>
    </row>
    <row r="180" spans="1:9" s="505" customFormat="1" ht="27.75" customHeight="1" x14ac:dyDescent="0.15">
      <c r="A180" s="546" t="s">
        <v>1078</v>
      </c>
      <c r="B180" s="1593" t="s">
        <v>1079</v>
      </c>
      <c r="C180" s="1593"/>
      <c r="D180" s="1593"/>
      <c r="E180" s="1593"/>
      <c r="F180" s="1593"/>
      <c r="G180" s="469"/>
      <c r="H180" s="686"/>
      <c r="I180" s="414"/>
    </row>
    <row r="181" spans="1:9" s="505" customFormat="1" ht="15" customHeight="1" x14ac:dyDescent="0.15">
      <c r="A181" s="539"/>
      <c r="E181" s="469"/>
      <c r="F181" s="476" t="s">
        <v>410</v>
      </c>
      <c r="G181" s="469"/>
      <c r="H181" s="686"/>
      <c r="I181" s="414"/>
    </row>
    <row r="182" spans="1:9" s="505" customFormat="1" ht="20.85" customHeight="1" x14ac:dyDescent="0.15">
      <c r="A182" s="539"/>
      <c r="C182" s="1592" t="s">
        <v>1080</v>
      </c>
      <c r="D182" s="1592"/>
      <c r="E182" s="1592"/>
      <c r="F182" s="478">
        <v>0</v>
      </c>
      <c r="G182" s="469"/>
      <c r="H182" s="686"/>
      <c r="I182" s="483">
        <f>F182</f>
        <v>0</v>
      </c>
    </row>
    <row r="183" spans="1:9" s="505" customFormat="1" ht="20.85" customHeight="1" x14ac:dyDescent="0.15">
      <c r="A183" s="539"/>
      <c r="C183" s="1592" t="s">
        <v>1196</v>
      </c>
      <c r="D183" s="1592"/>
      <c r="E183" s="1592"/>
      <c r="F183" s="478">
        <v>0</v>
      </c>
      <c r="G183" s="469"/>
      <c r="H183" s="686"/>
      <c r="I183" s="483">
        <f>F183</f>
        <v>0</v>
      </c>
    </row>
    <row r="184" spans="1:9" s="505" customFormat="1" ht="20.85" customHeight="1" x14ac:dyDescent="0.15">
      <c r="A184" s="539"/>
      <c r="B184" s="469"/>
      <c r="C184" s="1592" t="s">
        <v>1198</v>
      </c>
      <c r="D184" s="1592"/>
      <c r="E184" s="1592"/>
      <c r="F184" s="478">
        <v>0</v>
      </c>
      <c r="G184" s="469"/>
      <c r="H184" s="686"/>
      <c r="I184" s="483">
        <f>F184</f>
        <v>0</v>
      </c>
    </row>
    <row r="185" spans="1:9" s="505" customFormat="1" ht="15" customHeight="1" x14ac:dyDescent="0.15">
      <c r="A185" s="539"/>
      <c r="B185" s="469"/>
      <c r="F185" s="469"/>
      <c r="G185" s="469"/>
      <c r="H185" s="686"/>
      <c r="I185" s="414"/>
    </row>
    <row r="186" spans="1:9" s="505" customFormat="1" ht="27.75" customHeight="1" x14ac:dyDescent="0.15">
      <c r="A186" s="546" t="s">
        <v>1081</v>
      </c>
      <c r="B186" s="1593" t="s">
        <v>1082</v>
      </c>
      <c r="C186" s="1593"/>
      <c r="D186" s="1593"/>
      <c r="E186" s="1593"/>
      <c r="F186" s="469"/>
      <c r="G186" s="469"/>
      <c r="H186" s="686"/>
      <c r="I186" s="414"/>
    </row>
    <row r="187" spans="1:9" s="505" customFormat="1" ht="15" customHeight="1" x14ac:dyDescent="0.15">
      <c r="A187" s="539"/>
      <c r="F187" s="476" t="s">
        <v>410</v>
      </c>
      <c r="G187" s="469"/>
      <c r="H187" s="686"/>
      <c r="I187" s="414"/>
    </row>
    <row r="188" spans="1:9" s="505" customFormat="1" ht="20.85" customHeight="1" x14ac:dyDescent="0.15">
      <c r="A188" s="539"/>
      <c r="C188" s="1592" t="s">
        <v>1197</v>
      </c>
      <c r="D188" s="1635"/>
      <c r="E188" s="1636"/>
      <c r="F188" s="478">
        <v>0</v>
      </c>
      <c r="G188" s="469"/>
      <c r="H188" s="686"/>
      <c r="I188" s="483">
        <f>F188</f>
        <v>0</v>
      </c>
    </row>
    <row r="189" spans="1:9" s="505" customFormat="1" ht="20.85" customHeight="1" x14ac:dyDescent="0.15">
      <c r="A189" s="539"/>
      <c r="C189" s="1592" t="s">
        <v>1199</v>
      </c>
      <c r="D189" s="1592"/>
      <c r="E189" s="1592"/>
      <c r="F189" s="478">
        <v>0</v>
      </c>
      <c r="G189" s="469"/>
      <c r="H189" s="686"/>
      <c r="I189" s="483">
        <f>F189</f>
        <v>0</v>
      </c>
    </row>
    <row r="190" spans="1:9" s="505" customFormat="1" ht="20.85" customHeight="1" x14ac:dyDescent="0.15">
      <c r="A190" s="539"/>
      <c r="B190" s="1599" t="s">
        <v>1083</v>
      </c>
      <c r="C190" s="1599"/>
      <c r="D190" s="1599"/>
      <c r="H190" s="686"/>
      <c r="I190" s="414"/>
    </row>
    <row r="191" spans="1:9" s="505" customFormat="1" ht="20.85" customHeight="1" x14ac:dyDescent="0.15">
      <c r="A191" s="539"/>
      <c r="C191" s="1592" t="s">
        <v>1084</v>
      </c>
      <c r="D191" s="1592"/>
      <c r="E191" s="1592"/>
      <c r="F191" s="478">
        <v>0</v>
      </c>
      <c r="G191" s="469"/>
      <c r="H191" s="1598"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15">
      <c r="A192" s="539"/>
      <c r="C192" s="1592" t="s">
        <v>1085</v>
      </c>
      <c r="D192" s="1592"/>
      <c r="E192" s="1592"/>
      <c r="F192" s="478">
        <v>0</v>
      </c>
      <c r="G192" s="469"/>
      <c r="H192" s="1598"/>
      <c r="I192" s="483">
        <f>F192</f>
        <v>0</v>
      </c>
    </row>
    <row r="193" spans="1:9" s="505" customFormat="1" ht="20.85" customHeight="1" x14ac:dyDescent="0.15">
      <c r="A193" s="539"/>
      <c r="B193" s="469"/>
      <c r="C193" s="1592" t="s">
        <v>1086</v>
      </c>
      <c r="D193" s="1592"/>
      <c r="E193" s="1592"/>
      <c r="F193" s="478">
        <v>0</v>
      </c>
      <c r="G193" s="469"/>
      <c r="H193" s="1598"/>
      <c r="I193" s="483">
        <f>F193</f>
        <v>0</v>
      </c>
    </row>
    <row r="194" spans="1:9" s="505" customFormat="1" ht="15" customHeight="1" x14ac:dyDescent="0.15">
      <c r="A194" s="539"/>
      <c r="B194" s="469"/>
      <c r="C194" s="469"/>
      <c r="D194" s="469"/>
      <c r="E194" s="469"/>
      <c r="F194" s="469"/>
      <c r="G194" s="469"/>
      <c r="H194" s="686"/>
      <c r="I194" s="414"/>
    </row>
    <row r="195" spans="1:9" s="505" customFormat="1" ht="15" customHeight="1" x14ac:dyDescent="0.15">
      <c r="A195" s="539"/>
      <c r="B195" s="469"/>
      <c r="C195" s="469"/>
      <c r="D195" s="469"/>
      <c r="E195" s="469"/>
      <c r="F195" s="476" t="s">
        <v>410</v>
      </c>
      <c r="G195" s="469"/>
      <c r="H195" s="686"/>
      <c r="I195" s="414"/>
    </row>
    <row r="196" spans="1:9" s="505" customFormat="1" ht="30" customHeight="1" x14ac:dyDescent="0.15">
      <c r="A196" s="546" t="s">
        <v>1087</v>
      </c>
      <c r="B196" s="1593" t="s">
        <v>1088</v>
      </c>
      <c r="C196" s="1593"/>
      <c r="D196" s="1593"/>
      <c r="E196" s="1593"/>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15">
      <c r="A197" s="539"/>
      <c r="B197" s="469"/>
      <c r="C197" s="469"/>
      <c r="D197" s="469"/>
      <c r="E197" s="469"/>
      <c r="F197" s="469"/>
      <c r="G197" s="469"/>
      <c r="H197" s="686"/>
      <c r="I197" s="414"/>
    </row>
    <row r="198" spans="1:9" s="505" customFormat="1" ht="30" customHeight="1" x14ac:dyDescent="0.15">
      <c r="A198" s="546" t="s">
        <v>1089</v>
      </c>
      <c r="B198" s="1593" t="s">
        <v>1090</v>
      </c>
      <c r="C198" s="1593"/>
      <c r="D198" s="1593"/>
      <c r="E198" s="1593"/>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9" ht="15" customHeight="1" x14ac:dyDescent="0.15">
      <c r="B199" s="469"/>
      <c r="C199" s="469"/>
      <c r="D199" s="469"/>
      <c r="E199" s="469"/>
      <c r="F199" s="469"/>
      <c r="G199" s="469"/>
      <c r="H199" s="686"/>
      <c r="I199" s="414"/>
    </row>
    <row r="200" spans="1:9" ht="15" customHeight="1" x14ac:dyDescent="0.15">
      <c r="B200" s="469"/>
      <c r="C200" s="469"/>
      <c r="D200" s="469"/>
      <c r="E200" s="469"/>
      <c r="F200" s="469"/>
      <c r="G200" s="469"/>
      <c r="H200" s="686"/>
      <c r="I200" s="414"/>
    </row>
    <row r="201" spans="1:9" ht="15" customHeight="1" x14ac:dyDescent="0.15">
      <c r="B201" s="1627" t="s">
        <v>412</v>
      </c>
      <c r="C201" s="1625"/>
      <c r="D201" s="1626"/>
      <c r="E201" s="478"/>
      <c r="F201" s="1583" t="str">
        <f>IF(E201:E250=0,"RISPOSTA OBBLIGATORIA","")</f>
        <v>RISPOSTA OBBLIGATORIA</v>
      </c>
      <c r="G201" s="1629"/>
      <c r="H201" s="1630"/>
      <c r="I201" s="475"/>
    </row>
    <row r="202" spans="1:9" ht="15" customHeight="1" x14ac:dyDescent="0.15">
      <c r="B202" s="1625"/>
      <c r="C202" s="1625"/>
      <c r="D202" s="1626"/>
      <c r="E202" s="486"/>
      <c r="F202" s="1631"/>
      <c r="G202" s="1632"/>
      <c r="H202" s="1633"/>
      <c r="I202" s="414"/>
    </row>
    <row r="203" spans="1:9" ht="15" customHeight="1" x14ac:dyDescent="0.15">
      <c r="A203" s="480"/>
      <c r="B203" s="1625"/>
      <c r="C203" s="1625"/>
      <c r="D203" s="1626"/>
      <c r="E203" s="486"/>
      <c r="F203" s="1631"/>
      <c r="G203" s="1632"/>
      <c r="H203" s="1633"/>
      <c r="I203" s="414"/>
    </row>
    <row r="204" spans="1:9" ht="15" customHeight="1" x14ac:dyDescent="0.15">
      <c r="A204" s="480"/>
      <c r="B204" s="1625"/>
      <c r="C204" s="1625"/>
      <c r="D204" s="1626"/>
      <c r="E204" s="486"/>
      <c r="F204" s="1631"/>
      <c r="G204" s="1632"/>
      <c r="H204" s="1633"/>
      <c r="I204" s="414"/>
    </row>
    <row r="205" spans="1:9" ht="15" customHeight="1" x14ac:dyDescent="0.15">
      <c r="A205" s="480"/>
      <c r="B205" s="1625"/>
      <c r="C205" s="1625"/>
      <c r="D205" s="1626"/>
      <c r="E205" s="486"/>
      <c r="F205" s="1631"/>
      <c r="G205" s="1632"/>
      <c r="H205" s="1633"/>
      <c r="I205" s="414"/>
    </row>
    <row r="206" spans="1:9" ht="15" customHeight="1" x14ac:dyDescent="0.15">
      <c r="A206" s="480"/>
      <c r="B206" s="1625"/>
      <c r="C206" s="1625"/>
      <c r="D206" s="1626"/>
      <c r="E206" s="486"/>
      <c r="F206" s="1631"/>
      <c r="G206" s="1632"/>
      <c r="H206" s="1633"/>
      <c r="I206" s="414"/>
    </row>
    <row r="207" spans="1:9" ht="15" customHeight="1" x14ac:dyDescent="0.15">
      <c r="A207" s="480"/>
      <c r="B207" s="1625"/>
      <c r="C207" s="1625"/>
      <c r="D207" s="1626"/>
      <c r="E207" s="486"/>
      <c r="F207" s="1631"/>
      <c r="G207" s="1632"/>
      <c r="H207" s="1633"/>
      <c r="I207" s="414"/>
    </row>
    <row r="208" spans="1:9" ht="15" customHeight="1" x14ac:dyDescent="0.15">
      <c r="A208" s="480"/>
      <c r="B208" s="1625"/>
      <c r="C208" s="1625"/>
      <c r="D208" s="1626"/>
      <c r="E208" s="486"/>
      <c r="F208" s="1631"/>
      <c r="G208" s="1632"/>
      <c r="H208" s="1633"/>
      <c r="I208" s="414"/>
    </row>
    <row r="209" spans="1:9" ht="15" customHeight="1" x14ac:dyDescent="0.15">
      <c r="A209" s="480"/>
      <c r="B209" s="1625"/>
      <c r="C209" s="1625"/>
      <c r="D209" s="1626"/>
      <c r="E209" s="486"/>
      <c r="F209" s="1631"/>
      <c r="G209" s="1632"/>
      <c r="H209" s="1633"/>
      <c r="I209" s="414"/>
    </row>
    <row r="210" spans="1:9" ht="15" customHeight="1" x14ac:dyDescent="0.15">
      <c r="A210" s="480"/>
      <c r="B210" s="1625"/>
      <c r="C210" s="1625"/>
      <c r="D210" s="1626"/>
      <c r="E210" s="486"/>
      <c r="F210" s="1631"/>
      <c r="G210" s="1632"/>
      <c r="H210" s="1633"/>
      <c r="I210" s="414"/>
    </row>
    <row r="211" spans="1:9" ht="15" customHeight="1" x14ac:dyDescent="0.15">
      <c r="A211" s="480"/>
      <c r="B211" s="1625"/>
      <c r="C211" s="1625"/>
      <c r="D211" s="1626"/>
      <c r="E211" s="486"/>
      <c r="F211" s="1631"/>
      <c r="G211" s="1632"/>
      <c r="H211" s="1633"/>
      <c r="I211" s="414"/>
    </row>
    <row r="212" spans="1:9" ht="15" customHeight="1" x14ac:dyDescent="0.15">
      <c r="A212" s="480"/>
      <c r="B212" s="1625"/>
      <c r="C212" s="1625"/>
      <c r="D212" s="1626"/>
      <c r="E212" s="486"/>
      <c r="F212" s="1631"/>
      <c r="G212" s="1632"/>
      <c r="H212" s="1633"/>
      <c r="I212" s="414"/>
    </row>
    <row r="213" spans="1:9" ht="15" customHeight="1" x14ac:dyDescent="0.15">
      <c r="A213" s="480"/>
      <c r="B213" s="1625"/>
      <c r="C213" s="1625"/>
      <c r="D213" s="1626"/>
      <c r="E213" s="486"/>
      <c r="F213" s="1631"/>
      <c r="G213" s="1632"/>
      <c r="H213" s="1633"/>
      <c r="I213" s="414"/>
    </row>
    <row r="214" spans="1:9" ht="15" customHeight="1" x14ac:dyDescent="0.15">
      <c r="A214" s="480"/>
      <c r="B214" s="1625"/>
      <c r="C214" s="1625"/>
      <c r="D214" s="1626"/>
      <c r="E214" s="486"/>
      <c r="F214" s="1631"/>
      <c r="G214" s="1632"/>
      <c r="H214" s="1633"/>
      <c r="I214" s="414"/>
    </row>
    <row r="215" spans="1:9" ht="15" customHeight="1" x14ac:dyDescent="0.15">
      <c r="A215" s="480"/>
      <c r="B215" s="1625"/>
      <c r="C215" s="1625"/>
      <c r="D215" s="1626"/>
      <c r="E215" s="486"/>
      <c r="F215" s="1631"/>
      <c r="G215" s="1632"/>
      <c r="H215" s="1633"/>
      <c r="I215" s="414"/>
    </row>
    <row r="216" spans="1:9" ht="15" customHeight="1" x14ac:dyDescent="0.15">
      <c r="A216" s="480"/>
      <c r="B216" s="1625"/>
      <c r="C216" s="1625"/>
      <c r="D216" s="1626"/>
      <c r="E216" s="486"/>
      <c r="F216" s="1631"/>
      <c r="G216" s="1632"/>
      <c r="H216" s="1633"/>
      <c r="I216" s="414"/>
    </row>
    <row r="217" spans="1:9" ht="15" customHeight="1" x14ac:dyDescent="0.15">
      <c r="A217" s="480"/>
      <c r="B217" s="1625"/>
      <c r="C217" s="1625"/>
      <c r="D217" s="1626"/>
      <c r="E217" s="486"/>
      <c r="F217" s="1631"/>
      <c r="G217" s="1632"/>
      <c r="H217" s="1633"/>
      <c r="I217" s="414"/>
    </row>
    <row r="218" spans="1:9" ht="15" customHeight="1" x14ac:dyDescent="0.15">
      <c r="A218" s="480"/>
      <c r="B218" s="1625"/>
      <c r="C218" s="1625"/>
      <c r="D218" s="1626"/>
      <c r="E218" s="486"/>
      <c r="F218" s="1631"/>
      <c r="G218" s="1632"/>
      <c r="H218" s="1633"/>
      <c r="I218" s="414"/>
    </row>
    <row r="219" spans="1:9" ht="15" customHeight="1" x14ac:dyDescent="0.15">
      <c r="A219" s="480"/>
      <c r="B219" s="1625"/>
      <c r="C219" s="1625"/>
      <c r="D219" s="1626"/>
      <c r="E219" s="486"/>
      <c r="F219" s="1631"/>
      <c r="G219" s="1632"/>
      <c r="H219" s="1633"/>
      <c r="I219" s="414"/>
    </row>
    <row r="220" spans="1:9" ht="15" customHeight="1" x14ac:dyDescent="0.15">
      <c r="A220" s="480"/>
      <c r="B220" s="1625"/>
      <c r="C220" s="1625"/>
      <c r="D220" s="1626"/>
      <c r="E220" s="486"/>
      <c r="F220" s="1631"/>
      <c r="G220" s="1632"/>
      <c r="H220" s="1633"/>
      <c r="I220" s="414"/>
    </row>
    <row r="221" spans="1:9" ht="15" customHeight="1" x14ac:dyDescent="0.15">
      <c r="A221" s="480"/>
      <c r="B221" s="1625"/>
      <c r="C221" s="1625"/>
      <c r="D221" s="1626"/>
      <c r="E221" s="486"/>
      <c r="F221" s="1631"/>
      <c r="G221" s="1632"/>
      <c r="H221" s="1633"/>
      <c r="I221" s="414"/>
    </row>
    <row r="222" spans="1:9" ht="15" customHeight="1" x14ac:dyDescent="0.15">
      <c r="A222" s="480"/>
      <c r="B222" s="1625"/>
      <c r="C222" s="1625"/>
      <c r="D222" s="1626"/>
      <c r="E222" s="486"/>
      <c r="F222" s="1631"/>
      <c r="G222" s="1632"/>
      <c r="H222" s="1633"/>
      <c r="I222" s="414"/>
    </row>
    <row r="223" spans="1:9" ht="15" customHeight="1" x14ac:dyDescent="0.15">
      <c r="A223" s="480"/>
      <c r="B223" s="1625"/>
      <c r="C223" s="1625"/>
      <c r="D223" s="1626"/>
      <c r="E223" s="486"/>
      <c r="F223" s="1631"/>
      <c r="G223" s="1632"/>
      <c r="H223" s="1633"/>
      <c r="I223" s="414"/>
    </row>
    <row r="224" spans="1:9" ht="15" customHeight="1" x14ac:dyDescent="0.15">
      <c r="A224" s="480"/>
      <c r="B224" s="1625"/>
      <c r="C224" s="1625"/>
      <c r="D224" s="1626"/>
      <c r="E224" s="486"/>
      <c r="F224" s="1631"/>
      <c r="G224" s="1632"/>
      <c r="H224" s="1633"/>
      <c r="I224" s="414"/>
    </row>
    <row r="225" spans="1:9" ht="15" customHeight="1" x14ac:dyDescent="0.15">
      <c r="A225" s="480"/>
      <c r="B225" s="1625"/>
      <c r="C225" s="1625"/>
      <c r="D225" s="1626"/>
      <c r="E225" s="486"/>
      <c r="F225" s="1631"/>
      <c r="G225" s="1632"/>
      <c r="H225" s="1633"/>
      <c r="I225" s="414"/>
    </row>
    <row r="226" spans="1:9" ht="15" customHeight="1" x14ac:dyDescent="0.15">
      <c r="A226" s="480"/>
      <c r="B226" s="1625"/>
      <c r="C226" s="1625"/>
      <c r="D226" s="1626"/>
      <c r="E226" s="486"/>
      <c r="F226" s="1631"/>
      <c r="G226" s="1632"/>
      <c r="H226" s="1633"/>
      <c r="I226" s="414"/>
    </row>
    <row r="227" spans="1:9" ht="15" customHeight="1" x14ac:dyDescent="0.15">
      <c r="A227" s="480"/>
      <c r="B227" s="1625"/>
      <c r="C227" s="1625"/>
      <c r="D227" s="1626"/>
      <c r="E227" s="486"/>
      <c r="F227" s="1631"/>
      <c r="G227" s="1632"/>
      <c r="H227" s="1633"/>
      <c r="I227" s="414"/>
    </row>
    <row r="228" spans="1:9" ht="15" customHeight="1" x14ac:dyDescent="0.15">
      <c r="A228" s="480"/>
      <c r="B228" s="1625"/>
      <c r="C228" s="1625"/>
      <c r="D228" s="1626"/>
      <c r="E228" s="486"/>
      <c r="F228" s="1631"/>
      <c r="G228" s="1632"/>
      <c r="H228" s="1633"/>
      <c r="I228" s="414"/>
    </row>
    <row r="229" spans="1:9" ht="15" customHeight="1" x14ac:dyDescent="0.15">
      <c r="A229" s="480"/>
      <c r="B229" s="1625"/>
      <c r="C229" s="1625"/>
      <c r="D229" s="1626"/>
      <c r="E229" s="486"/>
      <c r="F229" s="1631"/>
      <c r="G229" s="1632"/>
      <c r="H229" s="1633"/>
      <c r="I229" s="414"/>
    </row>
    <row r="230" spans="1:9" ht="15" customHeight="1" x14ac:dyDescent="0.15">
      <c r="A230" s="480"/>
      <c r="B230" s="1625"/>
      <c r="C230" s="1625"/>
      <c r="D230" s="1626"/>
      <c r="E230" s="486"/>
      <c r="F230" s="1631"/>
      <c r="G230" s="1632"/>
      <c r="H230" s="1633"/>
      <c r="I230" s="414"/>
    </row>
    <row r="231" spans="1:9" ht="15" customHeight="1" x14ac:dyDescent="0.15">
      <c r="A231" s="480"/>
      <c r="B231" s="1625"/>
      <c r="C231" s="1625"/>
      <c r="D231" s="1626"/>
      <c r="E231" s="486"/>
      <c r="F231" s="1631"/>
      <c r="G231" s="1632"/>
      <c r="H231" s="1633"/>
      <c r="I231" s="414"/>
    </row>
    <row r="232" spans="1:9" ht="15" customHeight="1" x14ac:dyDescent="0.15">
      <c r="A232" s="480"/>
      <c r="B232" s="1625"/>
      <c r="C232" s="1625"/>
      <c r="D232" s="1626"/>
      <c r="E232" s="486"/>
      <c r="F232" s="1631"/>
      <c r="G232" s="1632"/>
      <c r="H232" s="1633"/>
      <c r="I232" s="414"/>
    </row>
    <row r="233" spans="1:9" ht="15" customHeight="1" x14ac:dyDescent="0.15">
      <c r="A233" s="480"/>
      <c r="B233" s="1625"/>
      <c r="C233" s="1625"/>
      <c r="D233" s="1626"/>
      <c r="E233" s="486"/>
      <c r="F233" s="1631"/>
      <c r="G233" s="1632"/>
      <c r="H233" s="1633"/>
      <c r="I233" s="414"/>
    </row>
    <row r="234" spans="1:9" ht="15" customHeight="1" x14ac:dyDescent="0.15">
      <c r="A234" s="480"/>
      <c r="B234" s="1625"/>
      <c r="C234" s="1625"/>
      <c r="D234" s="1626"/>
      <c r="E234" s="486"/>
      <c r="F234" s="1631"/>
      <c r="G234" s="1632"/>
      <c r="H234" s="1633"/>
      <c r="I234" s="414"/>
    </row>
    <row r="235" spans="1:9" ht="15" customHeight="1" x14ac:dyDescent="0.15">
      <c r="A235" s="480"/>
      <c r="B235" s="1625"/>
      <c r="C235" s="1625"/>
      <c r="D235" s="1626"/>
      <c r="E235" s="486"/>
      <c r="F235" s="1631"/>
      <c r="G235" s="1632"/>
      <c r="H235" s="1633"/>
      <c r="I235" s="414"/>
    </row>
    <row r="236" spans="1:9" ht="15" customHeight="1" x14ac:dyDescent="0.15">
      <c r="A236" s="480"/>
      <c r="B236" s="1625"/>
      <c r="C236" s="1625"/>
      <c r="D236" s="1626"/>
      <c r="E236" s="486"/>
      <c r="F236" s="1631"/>
      <c r="G236" s="1632"/>
      <c r="H236" s="1633"/>
      <c r="I236" s="414"/>
    </row>
    <row r="237" spans="1:9" ht="15" customHeight="1" x14ac:dyDescent="0.15">
      <c r="A237" s="480"/>
      <c r="B237" s="1625"/>
      <c r="C237" s="1625"/>
      <c r="D237" s="1626"/>
      <c r="E237" s="486"/>
      <c r="F237" s="1631"/>
      <c r="G237" s="1632"/>
      <c r="H237" s="1633"/>
      <c r="I237" s="414"/>
    </row>
    <row r="238" spans="1:9" ht="15" customHeight="1" x14ac:dyDescent="0.15">
      <c r="A238" s="480"/>
      <c r="B238" s="1625"/>
      <c r="C238" s="1625"/>
      <c r="D238" s="1626"/>
      <c r="E238" s="486"/>
      <c r="F238" s="1631"/>
      <c r="G238" s="1632"/>
      <c r="H238" s="1633"/>
      <c r="I238" s="414"/>
    </row>
    <row r="239" spans="1:9" ht="15" customHeight="1" x14ac:dyDescent="0.15">
      <c r="A239" s="480"/>
      <c r="B239" s="1625"/>
      <c r="C239" s="1625"/>
      <c r="D239" s="1626"/>
      <c r="E239" s="486"/>
      <c r="F239" s="1631"/>
      <c r="G239" s="1632"/>
      <c r="H239" s="1633"/>
      <c r="I239" s="414"/>
    </row>
    <row r="240" spans="1:9" ht="15" customHeight="1" x14ac:dyDescent="0.15">
      <c r="A240" s="480"/>
      <c r="B240" s="1625"/>
      <c r="C240" s="1625"/>
      <c r="D240" s="1626"/>
      <c r="E240" s="486"/>
      <c r="F240" s="1631"/>
      <c r="G240" s="1632"/>
      <c r="H240" s="1633"/>
      <c r="I240" s="414"/>
    </row>
    <row r="241" spans="1:11" ht="15" customHeight="1" x14ac:dyDescent="0.15">
      <c r="A241" s="480"/>
      <c r="B241" s="1625"/>
      <c r="C241" s="1625"/>
      <c r="D241" s="1626"/>
      <c r="E241" s="486"/>
      <c r="F241" s="1631"/>
      <c r="G241" s="1632"/>
      <c r="H241" s="1633"/>
      <c r="I241" s="414"/>
    </row>
    <row r="242" spans="1:11" ht="15" customHeight="1" x14ac:dyDescent="0.15">
      <c r="A242" s="480"/>
      <c r="B242" s="1625"/>
      <c r="C242" s="1625"/>
      <c r="D242" s="1626"/>
      <c r="E242" s="486"/>
      <c r="F242" s="1631"/>
      <c r="G242" s="1632"/>
      <c r="H242" s="1633"/>
      <c r="I242" s="414"/>
    </row>
    <row r="243" spans="1:11" ht="15" customHeight="1" x14ac:dyDescent="0.15">
      <c r="A243" s="480"/>
      <c r="B243" s="1625"/>
      <c r="C243" s="1625"/>
      <c r="D243" s="1626"/>
      <c r="E243" s="486"/>
      <c r="F243" s="1631"/>
      <c r="G243" s="1632"/>
      <c r="H243" s="1633"/>
      <c r="I243" s="414"/>
    </row>
    <row r="244" spans="1:11" ht="15" customHeight="1" x14ac:dyDescent="0.15">
      <c r="A244" s="480"/>
      <c r="B244" s="1625"/>
      <c r="C244" s="1625"/>
      <c r="D244" s="1626"/>
      <c r="E244" s="486"/>
      <c r="F244" s="1631"/>
      <c r="G244" s="1632"/>
      <c r="H244" s="1633"/>
      <c r="I244" s="414"/>
    </row>
    <row r="245" spans="1:11" ht="15" customHeight="1" x14ac:dyDescent="0.15">
      <c r="A245" s="480"/>
      <c r="B245" s="1625"/>
      <c r="C245" s="1625"/>
      <c r="D245" s="1626"/>
      <c r="E245" s="486"/>
      <c r="F245" s="1631"/>
      <c r="G245" s="1632"/>
      <c r="H245" s="1633"/>
      <c r="I245" s="414"/>
    </row>
    <row r="246" spans="1:11" ht="15" customHeight="1" x14ac:dyDescent="0.15">
      <c r="A246" s="480"/>
      <c r="B246" s="1625"/>
      <c r="C246" s="1625"/>
      <c r="D246" s="1626"/>
      <c r="E246" s="486"/>
      <c r="F246" s="1631"/>
      <c r="G246" s="1632"/>
      <c r="H246" s="1633"/>
      <c r="I246" s="414"/>
    </row>
    <row r="247" spans="1:11" ht="15" customHeight="1" x14ac:dyDescent="0.15">
      <c r="A247" s="480"/>
      <c r="B247" s="1625"/>
      <c r="C247" s="1625"/>
      <c r="D247" s="1626"/>
      <c r="E247" s="486"/>
      <c r="F247" s="1631"/>
      <c r="G247" s="1632"/>
      <c r="H247" s="1633"/>
      <c r="I247" s="414"/>
    </row>
    <row r="248" spans="1:11" ht="15" customHeight="1" x14ac:dyDescent="0.15">
      <c r="A248" s="480"/>
      <c r="B248" s="1625"/>
      <c r="C248" s="1625"/>
      <c r="D248" s="1626"/>
      <c r="E248" s="486"/>
      <c r="F248" s="1631"/>
      <c r="G248" s="1632"/>
      <c r="H248" s="1633"/>
      <c r="I248" s="414"/>
    </row>
    <row r="249" spans="1:11" ht="15" customHeight="1" x14ac:dyDescent="0.15">
      <c r="A249" s="480"/>
      <c r="B249" s="1625"/>
      <c r="C249" s="1625"/>
      <c r="D249" s="1626"/>
      <c r="E249" s="486"/>
      <c r="F249" s="1631"/>
      <c r="G249" s="1632"/>
      <c r="H249" s="1633"/>
      <c r="I249" s="414"/>
    </row>
    <row r="250" spans="1:11" ht="15" customHeight="1" x14ac:dyDescent="0.15">
      <c r="A250" s="480"/>
      <c r="B250" s="1625"/>
      <c r="C250" s="1625"/>
      <c r="D250" s="1626"/>
      <c r="E250" s="486"/>
      <c r="F250" s="1631"/>
      <c r="G250" s="1632"/>
      <c r="H250" s="1633"/>
      <c r="I250" s="414"/>
    </row>
    <row r="251" spans="1:11" ht="15" customHeight="1" x14ac:dyDescent="0.15">
      <c r="A251" s="544"/>
      <c r="B251" s="545"/>
      <c r="C251" s="545"/>
      <c r="D251" s="545"/>
      <c r="E251" s="545"/>
      <c r="F251" s="545"/>
      <c r="G251" s="545"/>
      <c r="H251" s="691"/>
      <c r="I251" s="505">
        <f>SUM(I6:I198)</f>
        <v>0</v>
      </c>
    </row>
    <row r="252" spans="1:11" x14ac:dyDescent="0.15">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H191:H193"/>
    <mergeCell ref="C189:E189"/>
    <mergeCell ref="B190:D190"/>
    <mergeCell ref="C191:E191"/>
    <mergeCell ref="C192:E192"/>
    <mergeCell ref="C193:E193"/>
    <mergeCell ref="C183:E183"/>
    <mergeCell ref="C184:E184"/>
    <mergeCell ref="B186:E186"/>
    <mergeCell ref="C188:E188"/>
    <mergeCell ref="B198:E198"/>
    <mergeCell ref="B196:E196"/>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B113:E113"/>
    <mergeCell ref="G113:H113"/>
    <mergeCell ref="G58:H58"/>
    <mergeCell ref="B64:E64"/>
    <mergeCell ref="B110:E110"/>
    <mergeCell ref="G110:H110"/>
    <mergeCell ref="B107:E107"/>
    <mergeCell ref="G107:H107"/>
  </mergeCells>
  <dataValidations count="7">
    <dataValidation type="decimal" allowBlank="1" showInputMessage="1" showErrorMessage="1" errorTitle="ATTENZIONE" error="INSERIRE SOLO VALORI NUMERICI CON DUE DECIMALI" sqref="F37 F6 F8" xr:uid="{00000000-0002-0000-0400-000000000000}">
      <formula1>0.01</formula1>
      <formula2>100</formula2>
    </dataValidation>
    <dataValidation type="whole" allowBlank="1" showInputMessage="1" showErrorMessage="1" errorTitle="ERRORE NEL DATO IMMESSO" error="INSERIRE SOLO NUMERI INTERI" sqref="E105 E201:E250" xr:uid="{00000000-0002-0000-0400-000001000000}">
      <formula1>1</formula1>
      <formula2>99999</formula2>
    </dataValidation>
    <dataValidation type="whole" allowBlank="1" showInputMessage="1" showErrorMessage="1" errorTitle="ATTENZIONE" error="INSERIRE SOLO VALORI NUMERICI INTERI" sqref="F58 F64:F65 F44 F42 F40 F55 F67:F68 F61:F62 F70 F107 F110 F113:F119 F47:F50 F52:F53 F138:F147 F151:F159 F128 F176:F178 F182:F184 F188:F189 F191:F193 F169 F196 F198" xr:uid="{00000000-0002-0000-0400-000002000000}">
      <formula1>0</formula1>
      <formula2>999999999999</formula2>
    </dataValidation>
    <dataValidation type="list" allowBlank="1" showInputMessage="1" showErrorMessage="1" sqref="F122" xr:uid="{00000000-0002-0000-0400-000003000000}">
      <formula1>"_, SI, No, Non Tenuto"</formula1>
    </dataValidation>
    <dataValidation type="list" allowBlank="1" showInputMessage="1" showErrorMessage="1" sqref="F131" xr:uid="{00000000-0002-0000-0400-000004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400-000005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400-000006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29283"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29287"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29290"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29291" r:id="rId11" name="Option Button 11">
              <controlPr defaultSize="0" autoFill="0" autoLine="0" autoPict="0">
                <anchor moveWithCells="1">
                  <from>
                    <xdr:col>5</xdr:col>
                    <xdr:colOff>504825</xdr:colOff>
                    <xdr:row>21</xdr:row>
                    <xdr:rowOff>85725</xdr:rowOff>
                  </from>
                  <to>
                    <xdr:col>5</xdr:col>
                    <xdr:colOff>790575</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29294" r:id="rId13"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Fill="0" autoLine="0" autoPict="0">
                <anchor moveWithCells="1">
                  <from>
                    <xdr:col>5</xdr:col>
                    <xdr:colOff>533400</xdr:colOff>
                    <xdr:row>31</xdr:row>
                    <xdr:rowOff>66675</xdr:rowOff>
                  </from>
                  <to>
                    <xdr:col>5</xdr:col>
                    <xdr:colOff>828675</xdr:colOff>
                    <xdr:row>31</xdr:row>
                    <xdr:rowOff>295275</xdr:rowOff>
                  </to>
                </anchor>
              </controlPr>
            </control>
          </mc:Choice>
        </mc:AlternateContent>
        <mc:AlternateContent xmlns:mc="http://schemas.openxmlformats.org/markup-compatibility/2006">
          <mc:Choice Requires="x14">
            <control shapeId="2529296" r:id="rId15" name="Option Button 16">
              <controlPr defaultSize="0" autoFill="0" autoLine="0" autoPict="0">
                <anchor moveWithCells="1">
                  <from>
                    <xdr:col>6</xdr:col>
                    <xdr:colOff>495300</xdr:colOff>
                    <xdr:row>31</xdr:row>
                    <xdr:rowOff>76200</xdr:rowOff>
                  </from>
                  <to>
                    <xdr:col>6</xdr:col>
                    <xdr:colOff>790575</xdr:colOff>
                    <xdr:row>31</xdr:row>
                    <xdr:rowOff>295275</xdr:rowOff>
                  </to>
                </anchor>
              </controlPr>
            </control>
          </mc:Choice>
        </mc:AlternateContent>
        <mc:AlternateContent xmlns:mc="http://schemas.openxmlformats.org/markup-compatibility/2006">
          <mc:Choice Requires="x14">
            <control shapeId="2529297" r:id="rId16"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29298" r:id="rId17"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3347639" r:id="rId18" name="Group Box 1207">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47642" r:id="rId21" name="Group Box 1210">
              <controlPr defaultSize="0" autoFill="0" autoPict="0">
                <anchor moveWithCells="1">
                  <from>
                    <xdr:col>5</xdr:col>
                    <xdr:colOff>0</xdr:colOff>
                    <xdr:row>48</xdr:row>
                    <xdr:rowOff>0</xdr:rowOff>
                  </from>
                  <to>
                    <xdr:col>6</xdr:col>
                    <xdr:colOff>1133475</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47644" r:id="rId23" name="Option Button 1212">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47645" r:id="rId24" name="Group Box 1213">
              <controlPr defaultSize="0" autoFill="0" autoPict="0">
                <anchor moveWithCells="1">
                  <from>
                    <xdr:col>5</xdr:col>
                    <xdr:colOff>0</xdr:colOff>
                    <xdr:row>51</xdr:row>
                    <xdr:rowOff>0</xdr:rowOff>
                  </from>
                  <to>
                    <xdr:col>7</xdr:col>
                    <xdr:colOff>9525</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47647" r:id="rId26" name="Option Button 1215">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48059" r:id="rId27" name="Group Box 1627">
              <controlPr defaultSize="0" autoFill="0" autoPict="0">
                <anchor moveWithCells="1">
                  <from>
                    <xdr:col>5</xdr:col>
                    <xdr:colOff>0</xdr:colOff>
                    <xdr:row>161</xdr:row>
                    <xdr:rowOff>9525</xdr:rowOff>
                  </from>
                  <to>
                    <xdr:col>7</xdr:col>
                    <xdr:colOff>0</xdr:colOff>
                    <xdr:row>162</xdr:row>
                    <xdr:rowOff>9525</xdr:rowOff>
                  </to>
                </anchor>
              </controlPr>
            </control>
          </mc:Choice>
        </mc:AlternateContent>
        <mc:AlternateContent xmlns:mc="http://schemas.openxmlformats.org/markup-compatibility/2006">
          <mc:Choice Requires="x14">
            <control shapeId="3348060" r:id="rId28" name="Option Button 1628">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48061" r:id="rId29" name="Option Button 1629">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48062" r:id="rId30" name="Group Box 1630">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48063" r:id="rId31" name="Option Button 1631">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48064" r:id="rId32" name="Option Button 1632">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48065" r:id="rId33" name="Group Box 1633">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48066" r:id="rId34" name="Option Button 1634">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48067" r:id="rId35" name="Option Button 1635">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48068" r:id="rId36" name="Group Box 1636">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48069" r:id="rId37" name="Option Button 1637">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48070" r:id="rId38" name="Option Button 1638">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48071" r:id="rId39" name="Group Box 1639">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48073" r:id="rId41" name="Option Button 1641">
              <controlPr defaultSize="0" autoFill="0" autoLine="0" autoPict="0">
                <anchor moveWithCells="1">
                  <from>
                    <xdr:col>6</xdr:col>
                    <xdr:colOff>466725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Fill="0" autoLine="0" autoPict="0">
                <anchor moveWithCells="1">
                  <from>
                    <xdr:col>5</xdr:col>
                    <xdr:colOff>571500</xdr:colOff>
                    <xdr:row>171</xdr:row>
                    <xdr:rowOff>104775</xdr:rowOff>
                  </from>
                  <to>
                    <xdr:col>5</xdr:col>
                    <xdr:colOff>752475</xdr:colOff>
                    <xdr:row>171</xdr:row>
                    <xdr:rowOff>333375</xdr:rowOff>
                  </to>
                </anchor>
              </controlPr>
            </control>
          </mc:Choice>
        </mc:AlternateContent>
        <mc:AlternateContent xmlns:mc="http://schemas.openxmlformats.org/markup-compatibility/2006">
          <mc:Choice Requires="x14">
            <control shapeId="4342991" r:id="rId44" name="Option Button 2255">
              <controlPr defaultSize="0" autoFill="0" autoLine="0" autoPict="0">
                <anchor moveWithCells="1">
                  <from>
                    <xdr:col>6</xdr:col>
                    <xdr:colOff>466725</xdr:colOff>
                    <xdr:row>171</xdr:row>
                    <xdr:rowOff>104775</xdr:rowOff>
                  </from>
                  <to>
                    <xdr:col>6</xdr:col>
                    <xdr:colOff>752475</xdr:colOff>
                    <xdr:row>171</xdr:row>
                    <xdr:rowOff>333375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38.6640625" style="3" customWidth="1"/>
    <col min="2" max="2" width="11.33203125" style="2" customWidth="1"/>
    <col min="3" max="3" width="21.33203125" style="357" customWidth="1"/>
    <col min="4" max="5" width="21.33203125" style="2" customWidth="1"/>
    <col min="6" max="6" width="21.33203125" style="322" customWidth="1"/>
    <col min="7" max="7" width="21.33203125" style="2" customWidth="1"/>
    <col min="8" max="8" width="9.33203125" style="98" customWidth="1"/>
  </cols>
  <sheetData>
    <row r="1" spans="1:11" s="3" customFormat="1" ht="43.5" customHeight="1" x14ac:dyDescent="0.2">
      <c r="A1" s="1716" t="str">
        <f>'t1'!A1</f>
        <v>REGIONI ED AUTONOMIE LOCALI - anno 2024</v>
      </c>
      <c r="B1" s="1716"/>
      <c r="C1" s="1716"/>
      <c r="D1" s="1716"/>
      <c r="E1" s="1716"/>
      <c r="F1" s="1716"/>
      <c r="G1" s="1716"/>
      <c r="K1"/>
    </row>
    <row r="2" spans="1:11" s="3" customFormat="1" ht="21" customHeight="1" x14ac:dyDescent="0.2">
      <c r="C2" s="354"/>
      <c r="D2" s="1729"/>
      <c r="E2" s="1729"/>
      <c r="F2" s="1729"/>
      <c r="G2" s="1729"/>
      <c r="H2" s="285"/>
      <c r="K2"/>
    </row>
    <row r="3" spans="1:11" s="3" customFormat="1" ht="21" customHeight="1" x14ac:dyDescent="0.25">
      <c r="A3" s="172" t="s">
        <v>313</v>
      </c>
      <c r="B3" s="2"/>
      <c r="C3" s="354"/>
      <c r="F3" s="323"/>
      <c r="G3" s="2"/>
    </row>
    <row r="4" spans="1:11" ht="53.25" customHeight="1" x14ac:dyDescent="0.15">
      <c r="A4" s="158" t="s">
        <v>230</v>
      </c>
      <c r="B4" s="159" t="s">
        <v>192</v>
      </c>
      <c r="C4" s="355" t="str">
        <f>"Presenti 31.12."&amp;'t1'!L1&amp;" (Tab T1) uomini+donne della tabella T1"</f>
        <v>Presenti 31.12.2024 (Tab T1) uomini+donne della tabella T1</v>
      </c>
      <c r="D4" s="159" t="s">
        <v>308</v>
      </c>
      <c r="E4" s="159" t="s">
        <v>311</v>
      </c>
      <c r="F4" s="358" t="s">
        <v>312</v>
      </c>
      <c r="G4" s="159" t="s">
        <v>314</v>
      </c>
    </row>
    <row r="5" spans="1:11" s="175" customFormat="1" ht="10.5" x14ac:dyDescent="0.15">
      <c r="A5" s="157"/>
      <c r="B5" s="170"/>
      <c r="C5" s="356" t="s">
        <v>194</v>
      </c>
      <c r="D5" s="170" t="s">
        <v>195</v>
      </c>
      <c r="E5" s="170" t="s">
        <v>196</v>
      </c>
      <c r="F5" s="359" t="s">
        <v>197</v>
      </c>
      <c r="G5" s="170"/>
      <c r="H5" s="98"/>
    </row>
    <row r="6" spans="1:11" ht="12.75" x14ac:dyDescent="0.2">
      <c r="A6" s="120" t="str">
        <f>'t1'!A6</f>
        <v>SEGRETARIO A</v>
      </c>
      <c r="B6" s="91" t="str">
        <f>'t1'!B6</f>
        <v>0D0102</v>
      </c>
      <c r="C6" s="621">
        <f>('t1'!K6+'t1'!L6)</f>
        <v>0</v>
      </c>
      <c r="D6" s="305">
        <f>'t5'!U7+'t5'!V7</f>
        <v>0</v>
      </c>
      <c r="E6" s="305">
        <f>'t4'!T15</f>
        <v>0</v>
      </c>
      <c r="F6" s="306">
        <f>'t12'!C6</f>
        <v>0</v>
      </c>
      <c r="G6" s="324" t="str">
        <f>IF(OR(AND(NOT(C6),NOT(D6),NOT(E6),NOT(F6)),AND((OR(C6,D6,E6)),F6)),"OK","ERRORE")</f>
        <v>OK</v>
      </c>
    </row>
    <row r="7" spans="1:11" ht="12.75" x14ac:dyDescent="0.2">
      <c r="A7" s="120" t="str">
        <f>'t1'!A7</f>
        <v>SEGRETARIO B</v>
      </c>
      <c r="B7" s="91" t="str">
        <f>'t1'!B7</f>
        <v>0D0103</v>
      </c>
      <c r="C7" s="621">
        <f>('t1'!K7+'t1'!L7)</f>
        <v>0</v>
      </c>
      <c r="D7" s="305">
        <f>'t5'!U8+'t5'!V8</f>
        <v>0</v>
      </c>
      <c r="E7" s="305">
        <f>'t4'!T16</f>
        <v>0</v>
      </c>
      <c r="F7" s="306">
        <f>'t12'!C7</f>
        <v>0</v>
      </c>
      <c r="G7" s="324" t="str">
        <f t="shared" ref="G7:G22" si="0">IF(OR(AND(NOT(C7),NOT(D7),NOT(E7),NOT(F7)),AND((OR(C7,D7,E7)),F7)),"OK","ERRORE")</f>
        <v>OK</v>
      </c>
    </row>
    <row r="8" spans="1:11" ht="12.75" x14ac:dyDescent="0.2">
      <c r="A8" s="120" t="str">
        <f>'t1'!A8</f>
        <v>SEGRETARIO C</v>
      </c>
      <c r="B8" s="91" t="str">
        <f>'t1'!B8</f>
        <v>0D0485</v>
      </c>
      <c r="C8" s="621">
        <f>('t1'!K8+'t1'!L8)</f>
        <v>0</v>
      </c>
      <c r="D8" s="305">
        <f>'t5'!U9+'t5'!V9</f>
        <v>0</v>
      </c>
      <c r="E8" s="305">
        <f>'t4'!T17</f>
        <v>0</v>
      </c>
      <c r="F8" s="306">
        <f>'t12'!C8</f>
        <v>0</v>
      </c>
      <c r="G8" s="324" t="str">
        <f t="shared" si="0"/>
        <v>OK</v>
      </c>
    </row>
    <row r="9" spans="1:11" ht="12.75" x14ac:dyDescent="0.2">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2.75" x14ac:dyDescent="0.2">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2.75" x14ac:dyDescent="0.2">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2.75" x14ac:dyDescent="0.2">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2.75" x14ac:dyDescent="0.2">
      <c r="A13" s="120" t="str">
        <f>'t1'!A13</f>
        <v>DIRIGENTE A TEMPO INDETERMINATO</v>
      </c>
      <c r="B13" s="91" t="str">
        <f>'t1'!B13</f>
        <v>0D0164</v>
      </c>
      <c r="C13" s="621">
        <f>('t1'!K13+'t1'!L13)</f>
        <v>1</v>
      </c>
      <c r="D13" s="305">
        <f>'t5'!U14+'t5'!V14</f>
        <v>0</v>
      </c>
      <c r="E13" s="305">
        <f>'t4'!T22</f>
        <v>0</v>
      </c>
      <c r="F13" s="306">
        <f>'t12'!C13</f>
        <v>12</v>
      </c>
      <c r="G13" s="324" t="str">
        <f>IF(OR(AND(NOT(C13),NOT(D13),NOT(E13),NOT(F13)),AND((OR(C13,D13,E13)),F13)),"OK","ERRORE")</f>
        <v>OK</v>
      </c>
    </row>
    <row r="14" spans="1:11" ht="12.75" x14ac:dyDescent="0.2">
      <c r="A14" s="120" t="str">
        <f>'t1'!A14</f>
        <v>DIRIGENTE A TEMPO DETERMINATO IN D.O.</v>
      </c>
      <c r="B14" s="91" t="str">
        <f>'t1'!B14</f>
        <v>0D0165</v>
      </c>
      <c r="C14" s="621">
        <f>('t1'!K14+'t1'!L14)</f>
        <v>1</v>
      </c>
      <c r="D14" s="305">
        <f>'t5'!U15+'t5'!V15</f>
        <v>0</v>
      </c>
      <c r="E14" s="305">
        <f>'t4'!T23</f>
        <v>0</v>
      </c>
      <c r="F14" s="306">
        <f>'t12'!C14</f>
        <v>12</v>
      </c>
      <c r="G14" s="324" t="str">
        <f t="shared" si="0"/>
        <v>OK</v>
      </c>
    </row>
    <row r="15" spans="1:11" ht="12.75" x14ac:dyDescent="0.2">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2.75" x14ac:dyDescent="0.2">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2.75" x14ac:dyDescent="0.2">
      <c r="A17" s="120" t="str">
        <f>'t1'!A17</f>
        <v>FUNZIONARI ED ELEVATA QUALIFICAZIONE</v>
      </c>
      <c r="B17" s="91" t="str">
        <f>'t1'!B17</f>
        <v>0FZEQF</v>
      </c>
      <c r="C17" s="621">
        <f>('t1'!K17+'t1'!L17)</f>
        <v>26</v>
      </c>
      <c r="D17" s="305">
        <f>'t5'!U18+'t5'!V18</f>
        <v>1</v>
      </c>
      <c r="E17" s="305">
        <f>'t4'!T26</f>
        <v>0</v>
      </c>
      <c r="F17" s="306">
        <f>'t12'!C17</f>
        <v>284.35000000000002</v>
      </c>
      <c r="G17" s="324" t="str">
        <f t="shared" si="0"/>
        <v>OK</v>
      </c>
    </row>
    <row r="18" spans="1:7" ht="12.75" x14ac:dyDescent="0.2">
      <c r="A18" s="120" t="str">
        <f>'t1'!A18</f>
        <v>ISTRUTTORI</v>
      </c>
      <c r="B18" s="91" t="str">
        <f>'t1'!B18</f>
        <v>0IR000</v>
      </c>
      <c r="C18" s="621">
        <f>('t1'!K18+'t1'!L18)</f>
        <v>21</v>
      </c>
      <c r="D18" s="305">
        <f>'t5'!U19+'t5'!V19</f>
        <v>1</v>
      </c>
      <c r="E18" s="305">
        <f>'t4'!T27</f>
        <v>2</v>
      </c>
      <c r="F18" s="306">
        <f>'t12'!C18</f>
        <v>241.55</v>
      </c>
      <c r="G18" s="324" t="str">
        <f t="shared" si="0"/>
        <v>OK</v>
      </c>
    </row>
    <row r="19" spans="1:7" ht="12.75" x14ac:dyDescent="0.2">
      <c r="A19" s="120" t="str">
        <f>'t1'!A19</f>
        <v>OPERATORI ESPERTI</v>
      </c>
      <c r="B19" s="91" t="str">
        <f>'t1'!B19</f>
        <v>0OEESP</v>
      </c>
      <c r="C19" s="621">
        <f>('t1'!K19+'t1'!L19)</f>
        <v>5</v>
      </c>
      <c r="D19" s="305">
        <f>'t5'!U20+'t5'!V20</f>
        <v>0</v>
      </c>
      <c r="E19" s="305">
        <f>'t4'!T28</f>
        <v>2</v>
      </c>
      <c r="F19" s="306">
        <f>'t12'!C19</f>
        <v>63</v>
      </c>
      <c r="G19" s="324" t="str">
        <f t="shared" si="0"/>
        <v>OK</v>
      </c>
    </row>
    <row r="20" spans="1:7" ht="12.75" x14ac:dyDescent="0.2">
      <c r="A20" s="120" t="str">
        <f>'t1'!A20</f>
        <v>OPERATORI</v>
      </c>
      <c r="B20" s="91" t="str">
        <f>'t1'!B20</f>
        <v>0OP000</v>
      </c>
      <c r="C20" s="621">
        <f>('t1'!K20+'t1'!L20)</f>
        <v>0</v>
      </c>
      <c r="D20" s="305">
        <f>'t5'!U21+'t5'!V21</f>
        <v>0</v>
      </c>
      <c r="E20" s="305">
        <f>'t4'!T29</f>
        <v>0</v>
      </c>
      <c r="F20" s="306">
        <f>'t12'!C20</f>
        <v>0</v>
      </c>
      <c r="G20" s="324" t="str">
        <f t="shared" si="0"/>
        <v>OK</v>
      </c>
    </row>
    <row r="21" spans="1:7" ht="12.75" x14ac:dyDescent="0.2">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2.75" x14ac:dyDescent="0.2">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3.33203125" style="3" customWidth="1"/>
    <col min="2" max="2" width="11.33203125" style="2" customWidth="1"/>
    <col min="3" max="3" width="22.33203125" style="2" customWidth="1"/>
    <col min="4" max="4" width="26.6640625" style="322" customWidth="1"/>
    <col min="5" max="5" width="15.6640625" style="2" customWidth="1"/>
    <col min="6" max="6" width="9.33203125" style="98" customWidth="1"/>
  </cols>
  <sheetData>
    <row r="1" spans="1:9" s="3" customFormat="1" ht="43.5" customHeight="1" x14ac:dyDescent="0.2">
      <c r="A1" s="1716" t="str">
        <f>'t1'!A1</f>
        <v>REGIONI ED AUTONOMIE LOCALI - anno 2024</v>
      </c>
      <c r="B1" s="1716"/>
      <c r="C1" s="1716"/>
      <c r="D1" s="1716"/>
      <c r="E1" s="1716"/>
      <c r="I1"/>
    </row>
    <row r="2" spans="1:9" s="3" customFormat="1" ht="12.75" customHeight="1" x14ac:dyDescent="0.2">
      <c r="C2" s="1729"/>
      <c r="D2" s="1729"/>
      <c r="E2" s="1729"/>
      <c r="F2" s="285"/>
      <c r="I2"/>
    </row>
    <row r="3" spans="1:9" s="3" customFormat="1" ht="21" customHeight="1" x14ac:dyDescent="0.25">
      <c r="A3" s="172" t="s">
        <v>386</v>
      </c>
      <c r="B3" s="2"/>
      <c r="D3" s="323"/>
      <c r="E3" s="2"/>
    </row>
    <row r="4" spans="1:9" ht="81.75" customHeight="1" x14ac:dyDescent="0.15">
      <c r="A4" s="158" t="s">
        <v>230</v>
      </c>
      <c r="B4" s="159" t="s">
        <v>192</v>
      </c>
      <c r="C4" s="159" t="s">
        <v>309</v>
      </c>
      <c r="D4" s="358" t="s">
        <v>358</v>
      </c>
      <c r="E4" s="159" t="s">
        <v>334</v>
      </c>
    </row>
    <row r="5" spans="1:9" s="175" customFormat="1" ht="10.5" x14ac:dyDescent="0.15">
      <c r="A5" s="157"/>
      <c r="B5" s="170"/>
      <c r="C5" s="170" t="s">
        <v>194</v>
      </c>
      <c r="D5" s="359" t="s">
        <v>195</v>
      </c>
      <c r="E5" s="170"/>
      <c r="F5" s="174"/>
    </row>
    <row r="6" spans="1:9" ht="12.75" x14ac:dyDescent="0.2">
      <c r="A6" s="120" t="str">
        <f>'t1'!A6</f>
        <v>SEGRETARIO A</v>
      </c>
      <c r="B6" s="91" t="str">
        <f>'t1'!B6</f>
        <v>0D0102</v>
      </c>
      <c r="C6" s="305">
        <f>'t13'!Y6</f>
        <v>0</v>
      </c>
      <c r="D6" s="306">
        <f>('t3'!K6+'t3'!L6+'t3'!M6+'t3'!N6+'t3'!O6+'t3'!P6)+('t12'!C6/12)</f>
        <v>0</v>
      </c>
      <c r="E6" s="324" t="str">
        <f>IF(OR((NOT(C6)),(AND(C6&gt;=0,D6&gt;0))),"OK","ERRORE")</f>
        <v>OK</v>
      </c>
    </row>
    <row r="7" spans="1:9" ht="12.75" x14ac:dyDescent="0.2">
      <c r="A7" s="120" t="str">
        <f>'t1'!A7</f>
        <v>SEGRETARIO B</v>
      </c>
      <c r="B7" s="91" t="str">
        <f>'t1'!B7</f>
        <v>0D0103</v>
      </c>
      <c r="C7" s="305">
        <f>'t13'!Y7</f>
        <v>0</v>
      </c>
      <c r="D7" s="306">
        <f>('t3'!K7+'t3'!L7+'t3'!M7+'t3'!N7+'t3'!O7+'t3'!P7)+('t12'!C7/12)</f>
        <v>0</v>
      </c>
      <c r="E7" s="324" t="str">
        <f t="shared" ref="E7:E22" si="0">IF(OR((NOT(C7)),(AND(C7&gt;=0,D7&gt;0))),"OK","ERRORE")</f>
        <v>OK</v>
      </c>
    </row>
    <row r="8" spans="1:9" ht="12.75" x14ac:dyDescent="0.2">
      <c r="A8" s="120" t="str">
        <f>'t1'!A8</f>
        <v>SEGRETARIO C</v>
      </c>
      <c r="B8" s="91" t="str">
        <f>'t1'!B8</f>
        <v>0D0485</v>
      </c>
      <c r="C8" s="305">
        <f>'t13'!Y8</f>
        <v>0</v>
      </c>
      <c r="D8" s="306">
        <f>('t3'!K8+'t3'!L8+'t3'!M8+'t3'!N8+'t3'!O8+'t3'!P8)+('t12'!C8/12)</f>
        <v>0</v>
      </c>
      <c r="E8" s="324" t="str">
        <f t="shared" si="0"/>
        <v>OK</v>
      </c>
    </row>
    <row r="9" spans="1:9" ht="12.75" x14ac:dyDescent="0.2">
      <c r="A9" s="120" t="str">
        <f>'t1'!A9</f>
        <v>DIRETTORE  GENERALE</v>
      </c>
      <c r="B9" s="91" t="str">
        <f>'t1'!B9</f>
        <v>0D0097</v>
      </c>
      <c r="C9" s="305">
        <f>'t13'!Y9</f>
        <v>0</v>
      </c>
      <c r="D9" s="306">
        <f>('t3'!K9+'t3'!L9+'t3'!M9+'t3'!N9+'t3'!O9+'t3'!P9)+('t12'!C9/12)</f>
        <v>0</v>
      </c>
      <c r="E9" s="324" t="str">
        <f>IF(OR((NOT(C9)),(AND(C9&gt;=0,D9&gt;0))),"OK","ERRORE")</f>
        <v>OK</v>
      </c>
    </row>
    <row r="10" spans="1:9" ht="12.75" x14ac:dyDescent="0.2">
      <c r="A10" s="120" t="str">
        <f>'t1'!A10</f>
        <v>ALTE SPECIALIZZ. FUORI D.O.</v>
      </c>
      <c r="B10" s="91" t="str">
        <f>'t1'!B10</f>
        <v>0D0095</v>
      </c>
      <c r="C10" s="305">
        <f>'t13'!Y10</f>
        <v>0</v>
      </c>
      <c r="D10" s="306">
        <f>('t3'!K10+'t3'!L10+'t3'!M10+'t3'!N10+'t3'!O10+'t3'!P10)+('t12'!C10/12)</f>
        <v>0</v>
      </c>
      <c r="E10" s="324" t="str">
        <f>IF(OR((NOT(C10)),(AND(C10&gt;=0,D10&gt;0))),"OK","ERRORE")</f>
        <v>OK</v>
      </c>
    </row>
    <row r="11" spans="1:9" ht="12.75" x14ac:dyDescent="0.2">
      <c r="A11" s="120" t="str">
        <f>'t1'!A11</f>
        <v>DIRIGENTE A TEMPO DETERMINATO FUORI D.O.</v>
      </c>
      <c r="B11" s="91" t="str">
        <f>'t1'!B11</f>
        <v>0D0098</v>
      </c>
      <c r="C11" s="305">
        <f>'t13'!Y11</f>
        <v>0</v>
      </c>
      <c r="D11" s="306">
        <f>('t3'!K11+'t3'!L11+'t3'!M11+'t3'!N11+'t3'!O11+'t3'!P11)+('t12'!C11/12)</f>
        <v>0</v>
      </c>
      <c r="E11" s="324" t="str">
        <f>IF(OR((NOT(C11)),(AND(C11&gt;=0,D11&gt;0))),"OK","ERRORE")</f>
        <v>OK</v>
      </c>
    </row>
    <row r="12" spans="1:9" ht="12.75" x14ac:dyDescent="0.2">
      <c r="A12" s="120" t="str">
        <f>'t1'!A12</f>
        <v>SEGRETARIO GENERALE CCIAA</v>
      </c>
      <c r="B12" s="91" t="str">
        <f>'t1'!B12</f>
        <v>0D0104</v>
      </c>
      <c r="C12" s="305">
        <f>'t13'!Y12</f>
        <v>0</v>
      </c>
      <c r="D12" s="306">
        <f>('t3'!K12+'t3'!L12+'t3'!M12+'t3'!N12+'t3'!O12+'t3'!P12)+('t12'!C12/12)</f>
        <v>0</v>
      </c>
      <c r="E12" s="324" t="str">
        <f>IF(OR((NOT(C12)),(AND(C12&gt;=0,D12&gt;0))),"OK","ERRORE")</f>
        <v>OK</v>
      </c>
    </row>
    <row r="13" spans="1:9" ht="12.75" x14ac:dyDescent="0.2">
      <c r="A13" s="120" t="str">
        <f>'t1'!A13</f>
        <v>DIRIGENTE A TEMPO INDETERMINATO</v>
      </c>
      <c r="B13" s="91" t="str">
        <f>'t1'!B13</f>
        <v>0D0164</v>
      </c>
      <c r="C13" s="305">
        <f>'t13'!Y13</f>
        <v>72060</v>
      </c>
      <c r="D13" s="306">
        <f>('t3'!K13+'t3'!L13+'t3'!M13+'t3'!N13+'t3'!O13+'t3'!P13)+('t12'!C13/12)</f>
        <v>2</v>
      </c>
      <c r="E13" s="324" t="str">
        <f>IF(OR((NOT(C13)),(AND(C13&gt;=0,D13&gt;0))),"OK","ERRORE")</f>
        <v>OK</v>
      </c>
    </row>
    <row r="14" spans="1:9" ht="12.75" x14ac:dyDescent="0.2">
      <c r="A14" s="120" t="str">
        <f>'t1'!A14</f>
        <v>DIRIGENTE A TEMPO DETERMINATO IN D.O.</v>
      </c>
      <c r="B14" s="91" t="str">
        <f>'t1'!B14</f>
        <v>0D0165</v>
      </c>
      <c r="C14" s="305">
        <f>'t13'!Y14</f>
        <v>65017</v>
      </c>
      <c r="D14" s="306">
        <f>('t3'!K14+'t3'!L14+'t3'!M14+'t3'!N14+'t3'!O14+'t3'!P14)+('t12'!C14/12)</f>
        <v>1</v>
      </c>
      <c r="E14" s="324" t="str">
        <f t="shared" si="0"/>
        <v>OK</v>
      </c>
    </row>
    <row r="15" spans="1:9" ht="12.75" x14ac:dyDescent="0.2">
      <c r="A15" s="120" t="str">
        <f>'t1'!A15</f>
        <v xml:space="preserve">ALTE SPECIALIZZ. IN D.O. </v>
      </c>
      <c r="B15" s="91" t="str">
        <f>'t1'!B15</f>
        <v>0D0I95</v>
      </c>
      <c r="C15" s="305">
        <f>'t13'!Y15</f>
        <v>0</v>
      </c>
      <c r="D15" s="306">
        <f>('t3'!K15+'t3'!L15+'t3'!M15+'t3'!N15+'t3'!O15+'t3'!P15)+('t12'!C15/12)</f>
        <v>0</v>
      </c>
      <c r="E15" s="324" t="str">
        <f t="shared" si="0"/>
        <v>OK</v>
      </c>
    </row>
    <row r="16" spans="1:9" ht="12.75" x14ac:dyDescent="0.2">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2.75" x14ac:dyDescent="0.2">
      <c r="A17" s="120" t="str">
        <f>'t1'!A17</f>
        <v>FUNZIONARI ED ELEVATA QUALIFICAZIONE</v>
      </c>
      <c r="B17" s="91" t="str">
        <f>'t1'!B17</f>
        <v>0FZEQF</v>
      </c>
      <c r="C17" s="305">
        <f>'t13'!Y17</f>
        <v>265558</v>
      </c>
      <c r="D17" s="306">
        <f>('t3'!K17+'t3'!L17+'t3'!M17+'t3'!N17+'t3'!O17+'t3'!P17)+('t12'!C17/12)</f>
        <v>23.7</v>
      </c>
      <c r="E17" s="324" t="str">
        <f t="shared" si="0"/>
        <v>OK</v>
      </c>
    </row>
    <row r="18" spans="1:5" ht="12.75" x14ac:dyDescent="0.2">
      <c r="A18" s="120" t="str">
        <f>'t1'!A18</f>
        <v>ISTRUTTORI</v>
      </c>
      <c r="B18" s="91" t="str">
        <f>'t1'!B18</f>
        <v>0IR000</v>
      </c>
      <c r="C18" s="305">
        <f>'t13'!Y18</f>
        <v>104339</v>
      </c>
      <c r="D18" s="306">
        <f>('t3'!K18+'t3'!L18+'t3'!M18+'t3'!N18+'t3'!O18+'t3'!P18)+('t12'!C18/12)</f>
        <v>20.13</v>
      </c>
      <c r="E18" s="324" t="str">
        <f t="shared" si="0"/>
        <v>OK</v>
      </c>
    </row>
    <row r="19" spans="1:5" ht="12.75" x14ac:dyDescent="0.2">
      <c r="A19" s="120" t="str">
        <f>'t1'!A19</f>
        <v>OPERATORI ESPERTI</v>
      </c>
      <c r="B19" s="91" t="str">
        <f>'t1'!B19</f>
        <v>0OEESP</v>
      </c>
      <c r="C19" s="305">
        <f>'t13'!Y19</f>
        <v>24563</v>
      </c>
      <c r="D19" s="306">
        <f>('t3'!K19+'t3'!L19+'t3'!M19+'t3'!N19+'t3'!O19+'t3'!P19)+('t12'!C19/12)</f>
        <v>5.25</v>
      </c>
      <c r="E19" s="324" t="str">
        <f t="shared" si="0"/>
        <v>OK</v>
      </c>
    </row>
    <row r="20" spans="1:5" ht="12.75" x14ac:dyDescent="0.2">
      <c r="A20" s="120" t="str">
        <f>'t1'!A20</f>
        <v>OPERATORI</v>
      </c>
      <c r="B20" s="91" t="str">
        <f>'t1'!B20</f>
        <v>0OP000</v>
      </c>
      <c r="C20" s="305">
        <f>'t13'!Y20</f>
        <v>0</v>
      </c>
      <c r="D20" s="306">
        <f>('t3'!K20+'t3'!L20+'t3'!M20+'t3'!N20+'t3'!O20+'t3'!P20)+('t12'!C20/12)</f>
        <v>0</v>
      </c>
      <c r="E20" s="324" t="str">
        <f t="shared" si="0"/>
        <v>OK</v>
      </c>
    </row>
    <row r="21" spans="1:5" ht="12.75" x14ac:dyDescent="0.2">
      <c r="A21" s="120" t="str">
        <f>'t1'!A21</f>
        <v>CONTRATTISTI</v>
      </c>
      <c r="B21" s="91" t="str">
        <f>'t1'!B21</f>
        <v>000061</v>
      </c>
      <c r="C21" s="305">
        <f>'t13'!Y21</f>
        <v>0</v>
      </c>
      <c r="D21" s="306">
        <f>('t3'!K21+'t3'!L21+'t3'!M21+'t3'!N21+'t3'!O21+'t3'!P21)+('t12'!C21/12)</f>
        <v>0</v>
      </c>
      <c r="E21" s="324" t="str">
        <f>IF(OR((NOT(C21)),(AND(C21&gt;=0,D21&gt;0))),"OK","ERRORE")</f>
        <v>OK</v>
      </c>
    </row>
    <row r="22" spans="1:5" ht="12.75" x14ac:dyDescent="0.2">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1.25" x14ac:dyDescent="0.2"/>
  <cols>
    <col min="1" max="1" width="38.6640625" style="3" customWidth="1"/>
    <col min="2" max="2" width="10" style="2" customWidth="1"/>
    <col min="3" max="8" width="11.6640625" style="2" customWidth="1"/>
    <col min="9" max="9" width="13.6640625" style="2" customWidth="1"/>
    <col min="10" max="11" width="16.6640625" style="2" customWidth="1"/>
    <col min="12" max="12" width="58.6640625" customWidth="1"/>
  </cols>
  <sheetData>
    <row r="1" spans="1:23" s="3" customFormat="1" ht="43.5" customHeight="1" thickBot="1" x14ac:dyDescent="0.25">
      <c r="A1" s="1872" t="str">
        <f>'t1'!A1</f>
        <v>REGIONI ED AUTONOMIE LOCALI - anno 2024</v>
      </c>
      <c r="B1" s="1873"/>
      <c r="C1" s="1873"/>
      <c r="D1" s="1873"/>
      <c r="E1" s="1873"/>
      <c r="F1" s="1873"/>
      <c r="G1" s="1873"/>
      <c r="H1" s="1873"/>
      <c r="I1" s="1873"/>
      <c r="J1" s="1873"/>
      <c r="K1" s="1873"/>
      <c r="L1" s="1874"/>
      <c r="M1" s="284"/>
      <c r="W1"/>
    </row>
    <row r="2" spans="1:23" s="3" customFormat="1" ht="12.75" customHeight="1" x14ac:dyDescent="0.2">
      <c r="D2" s="1729"/>
      <c r="E2" s="1729"/>
      <c r="F2" s="1729"/>
      <c r="G2" s="1729"/>
      <c r="H2" s="1729"/>
      <c r="I2" s="1729"/>
      <c r="J2" s="1729"/>
      <c r="K2" s="1729"/>
      <c r="W2"/>
    </row>
    <row r="3" spans="1:23" s="3" customFormat="1" ht="29.25" customHeight="1" x14ac:dyDescent="0.25">
      <c r="A3" s="172" t="s">
        <v>632</v>
      </c>
      <c r="B3" s="2"/>
      <c r="C3" s="2"/>
    </row>
    <row r="4" spans="1:23" ht="45" x14ac:dyDescent="0.15">
      <c r="A4" s="158" t="s">
        <v>230</v>
      </c>
      <c r="B4" s="159" t="s">
        <v>192</v>
      </c>
      <c r="C4" s="159" t="s">
        <v>47</v>
      </c>
      <c r="D4" s="159" t="s">
        <v>48</v>
      </c>
      <c r="E4" s="159" t="s">
        <v>49</v>
      </c>
      <c r="F4" s="159" t="s">
        <v>50</v>
      </c>
      <c r="G4" s="159" t="s">
        <v>51</v>
      </c>
      <c r="H4" s="159" t="s">
        <v>52</v>
      </c>
      <c r="I4" s="159" t="s">
        <v>53</v>
      </c>
      <c r="J4" s="159" t="s">
        <v>54</v>
      </c>
      <c r="K4" s="159" t="s">
        <v>55</v>
      </c>
      <c r="L4" s="529" t="s">
        <v>485</v>
      </c>
    </row>
    <row r="5" spans="1:23" s="175" customFormat="1" ht="56.25" x14ac:dyDescent="0.15">
      <c r="A5" s="157"/>
      <c r="B5" s="170"/>
      <c r="C5" s="170" t="s">
        <v>194</v>
      </c>
      <c r="D5" s="170" t="s">
        <v>195</v>
      </c>
      <c r="E5" s="170" t="s">
        <v>196</v>
      </c>
      <c r="F5" s="170" t="s">
        <v>197</v>
      </c>
      <c r="G5" s="170" t="s">
        <v>198</v>
      </c>
      <c r="H5" s="170" t="s">
        <v>218</v>
      </c>
      <c r="I5" s="170"/>
      <c r="J5" s="580" t="s">
        <v>505</v>
      </c>
      <c r="K5" s="580" t="s">
        <v>599</v>
      </c>
      <c r="L5" s="582"/>
    </row>
    <row r="6" spans="1:23" s="806" customFormat="1" ht="12.75" x14ac:dyDescent="0.2">
      <c r="A6" s="120" t="str">
        <f>'t1'!A6</f>
        <v>SEGRETARIO A</v>
      </c>
      <c r="B6" s="91" t="str">
        <f>'t1'!B6</f>
        <v>0D0102</v>
      </c>
      <c r="C6" s="807">
        <f>'t11'!Y8+'t11'!Z8</f>
        <v>0</v>
      </c>
      <c r="D6" s="807">
        <f>'t1'!K6+'t1'!L6</f>
        <v>0</v>
      </c>
      <c r="E6" s="807">
        <f>'t3'!K6+'t3'!L6+'t3'!M6+'t3'!N6+'t3'!O6+'t3'!P6</f>
        <v>0</v>
      </c>
      <c r="F6" s="807">
        <f>'t4'!T15</f>
        <v>0</v>
      </c>
      <c r="G6" s="303">
        <f>'t4'!C32</f>
        <v>0</v>
      </c>
      <c r="H6" s="807">
        <f>'t5'!U7+'t5'!V7</f>
        <v>0</v>
      </c>
      <c r="I6" s="324" t="str">
        <f t="shared" ref="I6:I22" si="0">IF(AND(J6="OK",K6="OK"),"OK","ERRORE")</f>
        <v>OK</v>
      </c>
      <c r="J6" s="324" t="str">
        <f t="shared" ref="J6:J22" si="1">IF(AND(C6&gt;0,D6=0,E6=0,F6=0,G6=0,H6=0),"KO","OK")</f>
        <v>OK</v>
      </c>
      <c r="K6" s="324" t="str">
        <f t="shared" ref="K6:K22" si="2">IF(AND(C6=0,OR(D6&gt;0,E6&gt;0,F6&gt;0,G6&gt;0,H6&gt;0)),"KO","OK")</f>
        <v>OK</v>
      </c>
      <c r="L6" s="583" t="str">
        <f>IF(K6="KO",$K$5,IF(J6="KO",$J$5,""))</f>
        <v/>
      </c>
    </row>
    <row r="7" spans="1:23" ht="12.75" x14ac:dyDescent="0.2">
      <c r="A7" s="120" t="str">
        <f>'t1'!A7</f>
        <v>SEGRETARIO B</v>
      </c>
      <c r="B7" s="91" t="str">
        <f>'t1'!B7</f>
        <v>0D0103</v>
      </c>
      <c r="C7" s="807">
        <f>'t11'!Y9+'t11'!Z9</f>
        <v>0</v>
      </c>
      <c r="D7" s="807">
        <f>'t1'!K7+'t1'!L7</f>
        <v>0</v>
      </c>
      <c r="E7" s="807">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2.75" x14ac:dyDescent="0.2">
      <c r="A8" s="120" t="str">
        <f>'t1'!A8</f>
        <v>SEGRETARIO C</v>
      </c>
      <c r="B8" s="91" t="str">
        <f>'t1'!B8</f>
        <v>0D0485</v>
      </c>
      <c r="C8" s="807">
        <f>'t11'!Y10+'t11'!Z10</f>
        <v>0</v>
      </c>
      <c r="D8" s="807">
        <f>'t1'!K8+'t1'!L8</f>
        <v>0</v>
      </c>
      <c r="E8" s="807">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2.75" x14ac:dyDescent="0.2">
      <c r="A9" s="120" t="str">
        <f>'t1'!A9</f>
        <v>DIRETTORE  GENERALE</v>
      </c>
      <c r="B9" s="91" t="str">
        <f>'t1'!B9</f>
        <v>0D0097</v>
      </c>
      <c r="C9" s="807">
        <f>'t11'!Y11+'t11'!Z11</f>
        <v>0</v>
      </c>
      <c r="D9" s="807">
        <f>'t1'!K9+'t1'!L9</f>
        <v>0</v>
      </c>
      <c r="E9" s="807">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2.75" x14ac:dyDescent="0.2">
      <c r="A10" s="120" t="str">
        <f>'t1'!A10</f>
        <v>ALTE SPECIALIZZ. FUORI D.O.</v>
      </c>
      <c r="B10" s="91" t="str">
        <f>'t1'!B10</f>
        <v>0D0095</v>
      </c>
      <c r="C10" s="807">
        <f>'t11'!Y12+'t11'!Z12</f>
        <v>0</v>
      </c>
      <c r="D10" s="807">
        <f>'t1'!K10+'t1'!L10</f>
        <v>0</v>
      </c>
      <c r="E10" s="807">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2.75" x14ac:dyDescent="0.2">
      <c r="A11" s="120" t="str">
        <f>'t1'!A11</f>
        <v>DIRIGENTE A TEMPO DETERMINATO FUORI D.O.</v>
      </c>
      <c r="B11" s="91" t="str">
        <f>'t1'!B11</f>
        <v>0D0098</v>
      </c>
      <c r="C11" s="807">
        <f>'t11'!Y13+'t11'!Z13</f>
        <v>0</v>
      </c>
      <c r="D11" s="807">
        <f>'t1'!K11+'t1'!L11</f>
        <v>0</v>
      </c>
      <c r="E11" s="807">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2.75" x14ac:dyDescent="0.2">
      <c r="A12" s="120" t="str">
        <f>'t1'!A12</f>
        <v>SEGRETARIO GENERALE CCIAA</v>
      </c>
      <c r="B12" s="91" t="str">
        <f>'t1'!B12</f>
        <v>0D0104</v>
      </c>
      <c r="C12" s="807">
        <f>'t11'!Y14+'t11'!Z14</f>
        <v>0</v>
      </c>
      <c r="D12" s="807">
        <f>'t1'!K12+'t1'!L12</f>
        <v>0</v>
      </c>
      <c r="E12" s="807">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2.75" x14ac:dyDescent="0.2">
      <c r="A13" s="120" t="str">
        <f>'t1'!A13</f>
        <v>DIRIGENTE A TEMPO INDETERMINATO</v>
      </c>
      <c r="B13" s="91" t="str">
        <f>'t1'!B13</f>
        <v>0D0164</v>
      </c>
      <c r="C13" s="807">
        <f>'t11'!Y15+'t11'!Z15</f>
        <v>112</v>
      </c>
      <c r="D13" s="807">
        <f>'t1'!K13+'t1'!L13</f>
        <v>1</v>
      </c>
      <c r="E13" s="807">
        <f>'t3'!K13+'t3'!L13+'t3'!M13+'t3'!N13+'t3'!O13+'t3'!P13</f>
        <v>1</v>
      </c>
      <c r="F13" s="305">
        <f>'t4'!T22</f>
        <v>0</v>
      </c>
      <c r="G13" s="303">
        <f>'t4'!J32</f>
        <v>0</v>
      </c>
      <c r="H13" s="305">
        <f>'t5'!U14+'t5'!V14</f>
        <v>0</v>
      </c>
      <c r="I13" s="324" t="str">
        <f t="shared" si="0"/>
        <v>OK</v>
      </c>
      <c r="J13" s="324" t="str">
        <f t="shared" si="1"/>
        <v>OK</v>
      </c>
      <c r="K13" s="324" t="str">
        <f t="shared" si="2"/>
        <v>OK</v>
      </c>
      <c r="L13" s="583" t="str">
        <f t="shared" si="3"/>
        <v/>
      </c>
    </row>
    <row r="14" spans="1:23" ht="12.75" x14ac:dyDescent="0.2">
      <c r="A14" s="120" t="str">
        <f>'t1'!A14</f>
        <v>DIRIGENTE A TEMPO DETERMINATO IN D.O.</v>
      </c>
      <c r="B14" s="91" t="str">
        <f>'t1'!B14</f>
        <v>0D0165</v>
      </c>
      <c r="C14" s="807">
        <f>'t11'!Y16+'t11'!Z16</f>
        <v>36</v>
      </c>
      <c r="D14" s="807">
        <f>'t1'!K14+'t1'!L14</f>
        <v>1</v>
      </c>
      <c r="E14" s="807">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2.75" x14ac:dyDescent="0.2">
      <c r="A15" s="120" t="str">
        <f>'t1'!A15</f>
        <v xml:space="preserve">ALTE SPECIALIZZ. IN D.O. </v>
      </c>
      <c r="B15" s="91" t="str">
        <f>'t1'!B15</f>
        <v>0D0I95</v>
      </c>
      <c r="C15" s="807">
        <f>'t11'!Y17+'t11'!Z17</f>
        <v>0</v>
      </c>
      <c r="D15" s="807">
        <f>'t1'!K15+'t1'!L15</f>
        <v>0</v>
      </c>
      <c r="E15" s="807">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2.75" x14ac:dyDescent="0.2">
      <c r="A16" s="120" t="str">
        <f>'t1'!A16</f>
        <v>RESPONSABILE DEI SERVIZI O DEGLI UFFICI IN D.O</v>
      </c>
      <c r="B16" s="91" t="str">
        <f>'t1'!B16</f>
        <v>0D0I96</v>
      </c>
      <c r="C16" s="807">
        <f>'t11'!Y18+'t11'!Z18</f>
        <v>0</v>
      </c>
      <c r="D16" s="807">
        <f>'t1'!K16+'t1'!L16</f>
        <v>0</v>
      </c>
      <c r="E16" s="807">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2.75" x14ac:dyDescent="0.2">
      <c r="A17" s="120" t="str">
        <f>'t1'!A17</f>
        <v>FUNZIONARI ED ELEVATA QUALIFICAZIONE</v>
      </c>
      <c r="B17" s="91" t="str">
        <f>'t1'!B17</f>
        <v>0FZEQF</v>
      </c>
      <c r="C17" s="807">
        <f>'t11'!Y19+'t11'!Z19</f>
        <v>1764</v>
      </c>
      <c r="D17" s="807">
        <f>'t1'!K17+'t1'!L17</f>
        <v>26</v>
      </c>
      <c r="E17" s="807">
        <f>'t3'!K17+'t3'!L17+'t3'!M17+'t3'!N17+'t3'!O17+'t3'!P17</f>
        <v>0</v>
      </c>
      <c r="F17" s="305">
        <f>'t4'!T26</f>
        <v>0</v>
      </c>
      <c r="G17" s="303">
        <f>'t4'!N32</f>
        <v>2</v>
      </c>
      <c r="H17" s="305">
        <f>'t5'!U18+'t5'!V18</f>
        <v>1</v>
      </c>
      <c r="I17" s="324" t="str">
        <f t="shared" si="0"/>
        <v>OK</v>
      </c>
      <c r="J17" s="324" t="str">
        <f t="shared" si="1"/>
        <v>OK</v>
      </c>
      <c r="K17" s="324" t="str">
        <f t="shared" si="2"/>
        <v>OK</v>
      </c>
      <c r="L17" s="583" t="str">
        <f t="shared" si="3"/>
        <v/>
      </c>
    </row>
    <row r="18" spans="1:12" ht="12.75" x14ac:dyDescent="0.2">
      <c r="A18" s="120" t="str">
        <f>'t1'!A18</f>
        <v>ISTRUTTORI</v>
      </c>
      <c r="B18" s="91" t="str">
        <f>'t1'!B18</f>
        <v>0IR000</v>
      </c>
      <c r="C18" s="807">
        <f>'t11'!Y20+'t11'!Z20</f>
        <v>1873</v>
      </c>
      <c r="D18" s="807">
        <f>'t1'!K18+'t1'!L18</f>
        <v>21</v>
      </c>
      <c r="E18" s="807">
        <f>'t3'!K18+'t3'!L18+'t3'!M18+'t3'!N18+'t3'!O18+'t3'!P18</f>
        <v>0</v>
      </c>
      <c r="F18" s="305">
        <f>'t4'!T27</f>
        <v>2</v>
      </c>
      <c r="G18" s="303">
        <f>'t4'!O32</f>
        <v>2</v>
      </c>
      <c r="H18" s="305">
        <f>'t5'!U19+'t5'!V19</f>
        <v>1</v>
      </c>
      <c r="I18" s="324" t="str">
        <f t="shared" si="0"/>
        <v>OK</v>
      </c>
      <c r="J18" s="324" t="str">
        <f t="shared" si="1"/>
        <v>OK</v>
      </c>
      <c r="K18" s="324" t="str">
        <f t="shared" si="2"/>
        <v>OK</v>
      </c>
      <c r="L18" s="583" t="str">
        <f t="shared" si="3"/>
        <v/>
      </c>
    </row>
    <row r="19" spans="1:12" ht="12.75" x14ac:dyDescent="0.2">
      <c r="A19" s="120" t="str">
        <f>'t1'!A19</f>
        <v>OPERATORI ESPERTI</v>
      </c>
      <c r="B19" s="91" t="str">
        <f>'t1'!B19</f>
        <v>0OEESP</v>
      </c>
      <c r="C19" s="807">
        <f>'t11'!Y21+'t11'!Z21</f>
        <v>636</v>
      </c>
      <c r="D19" s="807">
        <f>'t1'!K19+'t1'!L19</f>
        <v>5</v>
      </c>
      <c r="E19" s="807">
        <f>'t3'!K19+'t3'!L19+'t3'!M19+'t3'!N19+'t3'!O19+'t3'!P19</f>
        <v>0</v>
      </c>
      <c r="F19" s="305">
        <f>'t4'!T28</f>
        <v>2</v>
      </c>
      <c r="G19" s="303">
        <f>'t4'!P32</f>
        <v>0</v>
      </c>
      <c r="H19" s="305">
        <f>'t5'!U20+'t5'!V20</f>
        <v>0</v>
      </c>
      <c r="I19" s="324" t="str">
        <f t="shared" si="0"/>
        <v>OK</v>
      </c>
      <c r="J19" s="324" t="str">
        <f t="shared" si="1"/>
        <v>OK</v>
      </c>
      <c r="K19" s="324" t="str">
        <f t="shared" si="2"/>
        <v>OK</v>
      </c>
      <c r="L19" s="583" t="str">
        <f t="shared" si="3"/>
        <v/>
      </c>
    </row>
    <row r="20" spans="1:12" ht="12.75" x14ac:dyDescent="0.2">
      <c r="A20" s="120" t="str">
        <f>'t1'!A20</f>
        <v>OPERATORI</v>
      </c>
      <c r="B20" s="91" t="str">
        <f>'t1'!B20</f>
        <v>0OP000</v>
      </c>
      <c r="C20" s="807">
        <f>'t11'!Y22+'t11'!Z22</f>
        <v>0</v>
      </c>
      <c r="D20" s="807">
        <f>'t1'!K20+'t1'!L20</f>
        <v>0</v>
      </c>
      <c r="E20" s="807">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2.75" x14ac:dyDescent="0.2">
      <c r="A21" s="120" t="str">
        <f>'t1'!A21</f>
        <v>CONTRATTISTI</v>
      </c>
      <c r="B21" s="91" t="str">
        <f>'t1'!B21</f>
        <v>000061</v>
      </c>
      <c r="C21" s="807">
        <f>'t11'!Y23+'t11'!Z23</f>
        <v>0</v>
      </c>
      <c r="D21" s="807">
        <f>'t1'!K21+'t1'!L21</f>
        <v>0</v>
      </c>
      <c r="E21" s="807">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2.75" x14ac:dyDescent="0.2">
      <c r="A22" s="120" t="str">
        <f>'t1'!A22</f>
        <v>COLLABORATORE A T.D. ART. 90 TUEL</v>
      </c>
      <c r="B22" s="91" t="str">
        <f>'t1'!B22</f>
        <v>000096</v>
      </c>
      <c r="C22" s="807">
        <f>'t11'!Y24+'t11'!Z24</f>
        <v>0</v>
      </c>
      <c r="D22" s="807">
        <f>'t1'!K22+'t1'!L22</f>
        <v>0</v>
      </c>
      <c r="E22" s="807">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honeticPr fontId="30" type="noConversion"/>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1.25" x14ac:dyDescent="0.2"/>
  <cols>
    <col min="1" max="1" width="38.6640625" style="3" customWidth="1"/>
    <col min="2" max="2" width="10" style="2" customWidth="1"/>
    <col min="3" max="4" width="17.6640625" style="2" customWidth="1"/>
    <col min="5" max="5" width="16.33203125" style="2" customWidth="1"/>
    <col min="6" max="6" width="15.6640625" style="98" customWidth="1"/>
    <col min="7" max="7" width="18.33203125" style="98" customWidth="1"/>
    <col min="8" max="8" width="16.33203125" style="2" customWidth="1"/>
    <col min="9" max="9" width="15.6640625" style="98" customWidth="1"/>
    <col min="10" max="10" width="18.33203125" style="2" customWidth="1"/>
  </cols>
  <sheetData>
    <row r="1" spans="1:13" s="3" customFormat="1" ht="43.5" customHeight="1" x14ac:dyDescent="0.2">
      <c r="A1" s="1716" t="str">
        <f>'t1'!A1</f>
        <v>REGIONI ED AUTONOMIE LOCALI - anno 2024</v>
      </c>
      <c r="B1" s="1716"/>
      <c r="C1" s="1716"/>
      <c r="D1" s="1716"/>
      <c r="E1" s="1716"/>
      <c r="F1" s="1716"/>
      <c r="G1" s="1716"/>
      <c r="H1" s="1716"/>
      <c r="I1" s="1716"/>
      <c r="J1" s="1716"/>
      <c r="M1"/>
    </row>
    <row r="2" spans="1:13" s="3" customFormat="1" ht="12.75" customHeight="1" x14ac:dyDescent="0.2">
      <c r="D2" s="1729"/>
      <c r="E2" s="1729"/>
      <c r="F2" s="1729"/>
      <c r="G2" s="1729"/>
      <c r="H2" s="1729"/>
      <c r="I2" s="1729"/>
      <c r="J2" s="1729"/>
      <c r="M2"/>
    </row>
    <row r="3" spans="1:13" s="3" customFormat="1" ht="21" customHeight="1" x14ac:dyDescent="0.25">
      <c r="A3" s="172" t="s">
        <v>479</v>
      </c>
      <c r="B3" s="2"/>
      <c r="C3" s="2"/>
    </row>
    <row r="4" spans="1:13" ht="33.75" x14ac:dyDescent="0.15">
      <c r="A4" s="158" t="s">
        <v>230</v>
      </c>
      <c r="B4" s="159" t="s">
        <v>192</v>
      </c>
      <c r="C4" s="529" t="s">
        <v>309</v>
      </c>
      <c r="D4" s="159" t="s">
        <v>325</v>
      </c>
      <c r="E4" s="529" t="s">
        <v>472</v>
      </c>
      <c r="F4" s="529" t="s">
        <v>478</v>
      </c>
      <c r="G4" s="159" t="s">
        <v>391</v>
      </c>
      <c r="H4" s="529" t="s">
        <v>473</v>
      </c>
      <c r="I4" s="529" t="s">
        <v>478</v>
      </c>
      <c r="J4" s="529" t="s">
        <v>474</v>
      </c>
    </row>
    <row r="5" spans="1:13" s="175" customFormat="1" ht="10.5" x14ac:dyDescent="0.15">
      <c r="A5" s="157"/>
      <c r="B5" s="170"/>
      <c r="C5" s="170" t="s">
        <v>194</v>
      </c>
      <c r="D5" s="170" t="s">
        <v>195</v>
      </c>
      <c r="E5" s="170" t="s">
        <v>470</v>
      </c>
      <c r="F5" s="170" t="s">
        <v>476</v>
      </c>
      <c r="G5" s="170" t="s">
        <v>198</v>
      </c>
      <c r="H5" s="170" t="s">
        <v>471</v>
      </c>
      <c r="I5" s="170" t="s">
        <v>477</v>
      </c>
      <c r="J5" s="170"/>
    </row>
    <row r="6" spans="1:13" ht="12.75" x14ac:dyDescent="0.2">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2.75" x14ac:dyDescent="0.2">
      <c r="A7" s="120" t="str">
        <f>'t1'!A7</f>
        <v>SEGRETARIO B</v>
      </c>
      <c r="B7" s="91" t="str">
        <f>'t1'!B7</f>
        <v>0D0103</v>
      </c>
      <c r="C7" s="305">
        <f>'t13'!Y7</f>
        <v>0</v>
      </c>
      <c r="D7" s="305">
        <f>'t13'!V7</f>
        <v>0</v>
      </c>
      <c r="E7" s="307" t="str">
        <f t="shared" ref="E7:E22" si="0">IF($C7=0," ",IF(D7=0," ",D7/$C7))</f>
        <v xml:space="preserve"> </v>
      </c>
      <c r="F7" s="292" t="str">
        <f t="shared" ref="F7:F22" si="1">IF($C7=0," ",IF(D7=0," ",IF(E7&gt;0.2,"ERRORE","OK")))</f>
        <v xml:space="preserve"> </v>
      </c>
      <c r="G7" s="305">
        <f>'t13'!W7</f>
        <v>0</v>
      </c>
      <c r="H7" s="307" t="str">
        <f t="shared" ref="H7:H22" si="2">IF($C7=0," ",IF(G7=0," ",G7/$C7))</f>
        <v xml:space="preserve"> </v>
      </c>
      <c r="I7" s="292" t="str">
        <f t="shared" ref="I7:I22" si="3">IF($C7=0," ",IF(G7=0," ",IF(H7&gt;0.2,"ERRORE","OK")))</f>
        <v xml:space="preserve"> </v>
      </c>
      <c r="J7" s="324" t="str">
        <f t="shared" ref="J7:J22" si="4">IF(OR(F7="ERRORE",I7="ERRORE"),"ERRORE","OK")</f>
        <v>OK</v>
      </c>
    </row>
    <row r="8" spans="1:13" ht="12.75" x14ac:dyDescent="0.2">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2.75" x14ac:dyDescent="0.2">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2.75" x14ac:dyDescent="0.2">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2.75" x14ac:dyDescent="0.2">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2.75" x14ac:dyDescent="0.2">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2.75" x14ac:dyDescent="0.2">
      <c r="A13" s="120" t="str">
        <f>'t1'!A13</f>
        <v>DIRIGENTE A TEMPO INDETERMINATO</v>
      </c>
      <c r="B13" s="91" t="str">
        <f>'t1'!B13</f>
        <v>0D0164</v>
      </c>
      <c r="C13" s="305">
        <f>'t13'!Y13</f>
        <v>72060</v>
      </c>
      <c r="D13" s="305">
        <f>'t13'!V13</f>
        <v>2496</v>
      </c>
      <c r="E13" s="307">
        <f>IF($C13=0," ",IF(D13=0," ",D13/$C13))</f>
        <v>3.4599999999999999E-2</v>
      </c>
      <c r="F13" s="292" t="str">
        <f>IF($C13=0," ",IF(D13=0," ",IF(E13&gt;0.2,"ERRORE","OK")))</f>
        <v>OK</v>
      </c>
      <c r="G13" s="305">
        <f>'t13'!W13</f>
        <v>0</v>
      </c>
      <c r="H13" s="307" t="str">
        <f>IF($C13=0," ",IF(G13=0," ",G13/$C13))</f>
        <v xml:space="preserve"> </v>
      </c>
      <c r="I13" s="292" t="str">
        <f>IF($C13=0," ",IF(G13=0," ",IF(H13&gt;0.2,"ERRORE","OK")))</f>
        <v xml:space="preserve"> </v>
      </c>
      <c r="J13" s="324" t="str">
        <f>IF(OR(F13="ERRORE",I13="ERRORE"),"ERRORE","OK")</f>
        <v>OK</v>
      </c>
    </row>
    <row r="14" spans="1:13" ht="12.75" x14ac:dyDescent="0.2">
      <c r="A14" s="120" t="str">
        <f>'t1'!A14</f>
        <v>DIRIGENTE A TEMPO DETERMINATO IN D.O.</v>
      </c>
      <c r="B14" s="91" t="str">
        <f>'t1'!B14</f>
        <v>0D0165</v>
      </c>
      <c r="C14" s="305">
        <f>'t13'!Y14</f>
        <v>65017</v>
      </c>
      <c r="D14" s="305">
        <f>'t13'!V14</f>
        <v>2761</v>
      </c>
      <c r="E14" s="307">
        <f t="shared" si="0"/>
        <v>4.2500000000000003E-2</v>
      </c>
      <c r="F14" s="292" t="str">
        <f t="shared" si="1"/>
        <v>OK</v>
      </c>
      <c r="G14" s="305">
        <f>'t13'!W14</f>
        <v>0</v>
      </c>
      <c r="H14" s="307" t="str">
        <f t="shared" si="2"/>
        <v xml:space="preserve"> </v>
      </c>
      <c r="I14" s="292" t="str">
        <f t="shared" si="3"/>
        <v xml:space="preserve"> </v>
      </c>
      <c r="J14" s="324" t="str">
        <f t="shared" si="4"/>
        <v>OK</v>
      </c>
    </row>
    <row r="15" spans="1:13" ht="12.75" x14ac:dyDescent="0.2">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2.75" x14ac:dyDescent="0.2">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2.75" x14ac:dyDescent="0.2">
      <c r="A17" s="120" t="str">
        <f>'t1'!A17</f>
        <v>FUNZIONARI ED ELEVATA QUALIFICAZIONE</v>
      </c>
      <c r="B17" s="91" t="str">
        <f>'t1'!B17</f>
        <v>0FZEQF</v>
      </c>
      <c r="C17" s="305">
        <f>'t13'!Y17</f>
        <v>265558</v>
      </c>
      <c r="D17" s="305">
        <f>'t13'!V17</f>
        <v>0</v>
      </c>
      <c r="E17" s="307" t="str">
        <f t="shared" si="0"/>
        <v xml:space="preserve"> </v>
      </c>
      <c r="F17" s="292" t="str">
        <f t="shared" si="1"/>
        <v xml:space="preserve"> </v>
      </c>
      <c r="G17" s="305">
        <f>'t13'!W17</f>
        <v>1831</v>
      </c>
      <c r="H17" s="307">
        <f t="shared" si="2"/>
        <v>6.8999999999999999E-3</v>
      </c>
      <c r="I17" s="292" t="str">
        <f t="shared" si="3"/>
        <v>OK</v>
      </c>
      <c r="J17" s="324" t="str">
        <f t="shared" si="4"/>
        <v>OK</v>
      </c>
    </row>
    <row r="18" spans="1:10" ht="12.75" x14ac:dyDescent="0.2">
      <c r="A18" s="120" t="str">
        <f>'t1'!A18</f>
        <v>ISTRUTTORI</v>
      </c>
      <c r="B18" s="91" t="str">
        <f>'t1'!B18</f>
        <v>0IR000</v>
      </c>
      <c r="C18" s="305">
        <f>'t13'!Y18</f>
        <v>104339</v>
      </c>
      <c r="D18" s="305">
        <f>'t13'!V18</f>
        <v>0</v>
      </c>
      <c r="E18" s="307" t="str">
        <f t="shared" si="0"/>
        <v xml:space="preserve"> </v>
      </c>
      <c r="F18" s="292" t="str">
        <f t="shared" si="1"/>
        <v xml:space="preserve"> </v>
      </c>
      <c r="G18" s="305">
        <f>'t13'!W18</f>
        <v>31</v>
      </c>
      <c r="H18" s="307">
        <f t="shared" si="2"/>
        <v>2.9999999999999997E-4</v>
      </c>
      <c r="I18" s="292" t="str">
        <f t="shared" si="3"/>
        <v>OK</v>
      </c>
      <c r="J18" s="324" t="str">
        <f t="shared" si="4"/>
        <v>OK</v>
      </c>
    </row>
    <row r="19" spans="1:10" ht="12.75" x14ac:dyDescent="0.2">
      <c r="A19" s="120" t="str">
        <f>'t1'!A19</f>
        <v>OPERATORI ESPERTI</v>
      </c>
      <c r="B19" s="91" t="str">
        <f>'t1'!B19</f>
        <v>0OEESP</v>
      </c>
      <c r="C19" s="305">
        <f>'t13'!Y19</f>
        <v>24563</v>
      </c>
      <c r="D19" s="305">
        <f>'t13'!V19</f>
        <v>0</v>
      </c>
      <c r="E19" s="307" t="str">
        <f t="shared" si="0"/>
        <v xml:space="preserve"> </v>
      </c>
      <c r="F19" s="292" t="str">
        <f t="shared" si="1"/>
        <v xml:space="preserve"> </v>
      </c>
      <c r="G19" s="305">
        <f>'t13'!W19</f>
        <v>229</v>
      </c>
      <c r="H19" s="307">
        <f t="shared" si="2"/>
        <v>9.2999999999999992E-3</v>
      </c>
      <c r="I19" s="292" t="str">
        <f t="shared" si="3"/>
        <v>OK</v>
      </c>
      <c r="J19" s="324" t="str">
        <f t="shared" si="4"/>
        <v>OK</v>
      </c>
    </row>
    <row r="20" spans="1:10" ht="12.75" x14ac:dyDescent="0.2">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2.75" x14ac:dyDescent="0.2">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2.75" x14ac:dyDescent="0.2">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1" right="0.23622047244094491" top="0.2" bottom="0.16" header="0.17" footer="0.16"/>
  <pageSetup paperSize="9" scale="9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
  <dimension ref="A1:L13"/>
  <sheetViews>
    <sheetView showGridLines="0" workbookViewId="0">
      <selection activeCell="A4" sqref="A4"/>
    </sheetView>
  </sheetViews>
  <sheetFormatPr defaultRowHeight="11.25" x14ac:dyDescent="0.2"/>
  <cols>
    <col min="1" max="1" width="37.6640625" style="3" customWidth="1"/>
    <col min="2" max="2" width="8.5" style="2" hidden="1" customWidth="1"/>
    <col min="3" max="5" width="12.6640625" style="3" customWidth="1"/>
    <col min="6" max="6" width="1.6640625" style="3" customWidth="1"/>
    <col min="7" max="9" width="12.6640625" style="467" customWidth="1"/>
    <col min="10" max="10" width="1.6640625" customWidth="1"/>
    <col min="11" max="12" width="14.6640625" customWidth="1"/>
  </cols>
  <sheetData>
    <row r="1" spans="1:12" ht="32.85" customHeight="1" x14ac:dyDescent="0.15">
      <c r="A1" s="1879" t="str">
        <f>'t1'!A1</f>
        <v>REGIONI ED AUTONOMIE LOCALI - anno 2024</v>
      </c>
      <c r="B1" s="1879"/>
      <c r="C1" s="1879"/>
      <c r="D1" s="1879"/>
      <c r="E1" s="1879"/>
      <c r="F1" s="1879"/>
      <c r="G1" s="1879"/>
      <c r="H1" s="1879"/>
      <c r="I1" s="1879"/>
      <c r="J1" s="1879"/>
      <c r="K1" s="1879"/>
    </row>
    <row r="2" spans="1:12" ht="42" customHeight="1" thickBot="1" x14ac:dyDescent="0.25">
      <c r="A2" s="1883" t="s">
        <v>607</v>
      </c>
      <c r="B2" s="1883"/>
      <c r="C2" s="1883"/>
      <c r="D2" s="1883"/>
      <c r="E2" s="1883"/>
      <c r="F2" s="1883"/>
      <c r="G2" s="1883"/>
      <c r="H2" s="1883"/>
      <c r="I2" s="1883"/>
      <c r="J2" s="1883"/>
      <c r="K2" s="1883"/>
      <c r="L2" s="1883"/>
    </row>
    <row r="3" spans="1:12" ht="30.6" customHeight="1" x14ac:dyDescent="0.15">
      <c r="A3" s="741" t="s">
        <v>102</v>
      </c>
      <c r="B3" s="742" t="s">
        <v>71</v>
      </c>
      <c r="C3" s="1880" t="s">
        <v>605</v>
      </c>
      <c r="D3" s="1881"/>
      <c r="E3" s="1882"/>
      <c r="F3" s="731"/>
      <c r="G3" s="1876" t="s">
        <v>604</v>
      </c>
      <c r="H3" s="1877"/>
      <c r="I3" s="1878"/>
      <c r="K3" s="1876" t="s">
        <v>606</v>
      </c>
      <c r="L3" s="1878"/>
    </row>
    <row r="4" spans="1:12" ht="12.75" x14ac:dyDescent="0.2">
      <c r="A4" s="743"/>
      <c r="B4" s="744"/>
      <c r="C4" s="734" t="s">
        <v>72</v>
      </c>
      <c r="D4" s="735" t="s">
        <v>73</v>
      </c>
      <c r="E4" s="736" t="s">
        <v>603</v>
      </c>
      <c r="F4" s="737"/>
      <c r="G4" s="734" t="s">
        <v>72</v>
      </c>
      <c r="H4" s="735" t="s">
        <v>73</v>
      </c>
      <c r="I4" s="736" t="s">
        <v>603</v>
      </c>
      <c r="J4" s="175"/>
      <c r="K4" s="734" t="s">
        <v>72</v>
      </c>
      <c r="L4" s="736" t="s">
        <v>73</v>
      </c>
    </row>
    <row r="5" spans="1:12" ht="12.75" x14ac:dyDescent="0.2">
      <c r="A5" s="745"/>
      <c r="B5" s="746"/>
      <c r="C5" s="738" t="s">
        <v>194</v>
      </c>
      <c r="D5" s="580" t="s">
        <v>195</v>
      </c>
      <c r="E5" s="739" t="s">
        <v>196</v>
      </c>
      <c r="F5" s="732"/>
      <c r="G5" s="740" t="s">
        <v>197</v>
      </c>
      <c r="H5" s="580" t="s">
        <v>198</v>
      </c>
      <c r="I5" s="739" t="s">
        <v>218</v>
      </c>
      <c r="K5" s="740" t="s">
        <v>609</v>
      </c>
      <c r="L5" s="739" t="s">
        <v>610</v>
      </c>
    </row>
    <row r="6" spans="1:12" ht="12.75" x14ac:dyDescent="0.2">
      <c r="A6" s="747" t="str">
        <f>'t2'!A6</f>
        <v>FUNZIONARI ED ELEVATA QUALIFICAZIONE</v>
      </c>
      <c r="B6" s="573" t="str">
        <f>'t2'!B6</f>
        <v>EQ</v>
      </c>
      <c r="C6" s="751">
        <f>'t2'!C6</f>
        <v>0</v>
      </c>
      <c r="D6" s="752">
        <f>'t2'!D6</f>
        <v>0</v>
      </c>
      <c r="E6" s="753">
        <f t="shared" ref="E6:E10" si="0">SUM(C6:D6)</f>
        <v>0</v>
      </c>
      <c r="F6" s="732"/>
      <c r="G6" s="728">
        <f>t2A!D12+t2A!F12+t2A!H12+t2A!J12+t2A!L12+t2A!N12+t2A!P12+t2A!R12</f>
        <v>0</v>
      </c>
      <c r="H6" s="726">
        <f>t2A!E12+t2A!G12+t2A!I12+t2A!K12+t2A!M12+t2A!O12+t2A!Q12+t2A!S12</f>
        <v>0</v>
      </c>
      <c r="I6" s="729">
        <f t="shared" ref="I6:I10" si="1">SUM(G6:H6)</f>
        <v>0</v>
      </c>
      <c r="K6" s="765" t="str">
        <f>IF('t2'!$AK$3=2,IF(C6&gt;0,IF(G6&gt;0,"OK","Manca T2A"),IF(C6=0,IF(G6=0,"OK","Manca T2"),"errore")),"OK")</f>
        <v>OK</v>
      </c>
      <c r="L6" s="998" t="str">
        <f>IF('t2'!$AK$3=2,IF(D6&gt;0,IF(H6&gt;0,"OK","Manca T2A"),IF(D6=0,IF(H6=0,"OK","Manca T2"),"errore")),"OK")</f>
        <v>OK</v>
      </c>
    </row>
    <row r="7" spans="1:12" ht="12.75" x14ac:dyDescent="0.2">
      <c r="A7" s="747" t="str">
        <f>'t2'!A7</f>
        <v>ISTRUTTORI</v>
      </c>
      <c r="B7" s="573" t="str">
        <f>'t2'!B7</f>
        <v>IR</v>
      </c>
      <c r="C7" s="751">
        <f>'t2'!C7</f>
        <v>0</v>
      </c>
      <c r="D7" s="752">
        <f>'t2'!D7</f>
        <v>0</v>
      </c>
      <c r="E7" s="753">
        <f t="shared" si="0"/>
        <v>0</v>
      </c>
      <c r="F7" s="732"/>
      <c r="G7" s="728">
        <f>t2A!D13+t2A!F13+t2A!H13+t2A!J13+t2A!L13+t2A!N13+t2A!P13+t2A!R13</f>
        <v>0</v>
      </c>
      <c r="H7" s="726">
        <f>t2A!E13+t2A!G13+t2A!I13+t2A!K13+t2A!M13+t2A!O13+t2A!Q13+t2A!S13</f>
        <v>0</v>
      </c>
      <c r="I7" s="729">
        <f t="shared" si="1"/>
        <v>0</v>
      </c>
      <c r="K7" s="765" t="str">
        <f>IF('t2'!$AK$3=2,IF(C7&gt;0,IF(G7&gt;0,"OK","Manca T2A"),IF(C7=0,IF(G7=0,"OK","Manca T2"),"errore")),"OK")</f>
        <v>OK</v>
      </c>
      <c r="L7" s="998" t="str">
        <f>IF('t2'!$AK$3=2,IF(D7&gt;0,IF(H7&gt;0,"OK","Manca T2A"),IF(D7=0,IF(H7=0,"OK","Manca T2"),"errore")),"OK")</f>
        <v>OK</v>
      </c>
    </row>
    <row r="8" spans="1:12" ht="12.75" x14ac:dyDescent="0.2">
      <c r="A8" s="747" t="str">
        <f>'t2'!A8</f>
        <v>OPERATORI ESPERTI</v>
      </c>
      <c r="B8" s="573" t="str">
        <f>'t2'!B8</f>
        <v>OE</v>
      </c>
      <c r="C8" s="751">
        <f>'t2'!C8</f>
        <v>0</v>
      </c>
      <c r="D8" s="752">
        <f>'t2'!D8</f>
        <v>0</v>
      </c>
      <c r="E8" s="753">
        <f t="shared" si="0"/>
        <v>0</v>
      </c>
      <c r="F8" s="732"/>
      <c r="G8" s="728">
        <f>t2A!D14+t2A!F14+t2A!H14+t2A!J14+t2A!L14+t2A!N14+t2A!P14+t2A!R14</f>
        <v>0</v>
      </c>
      <c r="H8" s="726">
        <f>t2A!E14+t2A!G14+t2A!I14+t2A!K14+t2A!M14+t2A!O14+t2A!Q14+t2A!S14</f>
        <v>0</v>
      </c>
      <c r="I8" s="729">
        <f t="shared" si="1"/>
        <v>0</v>
      </c>
      <c r="K8" s="765" t="str">
        <f>IF('t2'!$AK$3=2,IF(C8&gt;0,IF(G8&gt;0,"OK","Manca T2A"),IF(C8=0,IF(G8=0,"OK","Manca T2"),"errore")),"OK")</f>
        <v>OK</v>
      </c>
      <c r="L8" s="998" t="str">
        <f>IF('t2'!$AK$3=2,IF(D8&gt;0,IF(H8&gt;0,"OK","Manca T2A"),IF(D8=0,IF(H8=0,"OK","Manca T2"),"errore")),"OK")</f>
        <v>OK</v>
      </c>
    </row>
    <row r="9" spans="1:12" ht="13.5" thickBot="1" x14ac:dyDescent="0.25">
      <c r="A9" s="748" t="str">
        <f>'t2'!A10</f>
        <v>PERSONALE CONTRATTISTA</v>
      </c>
      <c r="B9" s="749" t="str">
        <f>'t2'!B10</f>
        <v>PC</v>
      </c>
      <c r="C9" s="754">
        <f>'t2'!C9</f>
        <v>0</v>
      </c>
      <c r="D9" s="755">
        <f>'t2'!D9</f>
        <v>0</v>
      </c>
      <c r="E9" s="756">
        <f t="shared" si="0"/>
        <v>0</v>
      </c>
      <c r="F9" s="733"/>
      <c r="G9" s="728">
        <f>t2A!D15+t2A!F15+t2A!H15+t2A!J15+t2A!L15+t2A!N15+t2A!P15+t2A!R15</f>
        <v>0</v>
      </c>
      <c r="H9" s="726">
        <f>t2A!E15+t2A!G15+t2A!I15+t2A!K15+t2A!M15+t2A!O15+t2A!Q15+t2A!S15</f>
        <v>0</v>
      </c>
      <c r="I9" s="730">
        <f t="shared" si="1"/>
        <v>0</v>
      </c>
      <c r="K9" s="765" t="str">
        <f>IF('t2'!$AK$3=2,IF(C9&gt;0,IF(G9&gt;0,"OK","Manca T2A"),IF(C9=0,IF(G9=0,"OK","Manca T2"),"errore")),"OK")</f>
        <v>OK</v>
      </c>
      <c r="L9" s="999" t="str">
        <f>IF('t2'!$AK$3=2,IF(D9&gt;0,IF(H9&gt;0,"OK","Manca T2A"),IF(D9=0,IF(H9=0,"OK","Manca T2"),"errore")),"OK")</f>
        <v>OK</v>
      </c>
    </row>
    <row r="10" spans="1:12" ht="13.5" thickBot="1" x14ac:dyDescent="0.25">
      <c r="A10" s="727" t="s">
        <v>74</v>
      </c>
      <c r="B10" s="750"/>
      <c r="C10" s="757">
        <f>SUM(C6:C9)</f>
        <v>0</v>
      </c>
      <c r="D10" s="758">
        <f>SUM(D6:D9)</f>
        <v>0</v>
      </c>
      <c r="E10" s="758">
        <f t="shared" si="0"/>
        <v>0</v>
      </c>
      <c r="G10" s="759">
        <f>SUM(G6:G9)</f>
        <v>0</v>
      </c>
      <c r="H10" s="770">
        <f>SUM(H6:H9)</f>
        <v>0</v>
      </c>
      <c r="I10" s="760">
        <f t="shared" si="1"/>
        <v>0</v>
      </c>
      <c r="K10" s="764" t="str">
        <f>IF(COUNTIF(K6:K9,"OK")=4,"OK","Errore")</f>
        <v>OK</v>
      </c>
      <c r="L10" s="1000" t="str">
        <f>IF(COUNTIF(L6:L9,"OK")=4,"OK","Errore")</f>
        <v>OK</v>
      </c>
    </row>
    <row r="11" spans="1:12" x14ac:dyDescent="0.2">
      <c r="A11" s="6"/>
    </row>
    <row r="13" spans="1:12" s="1001" customFormat="1" ht="12.75" x14ac:dyDescent="0.2">
      <c r="A13" s="1875" t="str">
        <f>IF('t2'!AK3=1,"La squadratura non viene calcolata perché sulla Tabella 2 è stato segnalato che il personale è cessato al 31/12","")</f>
        <v/>
      </c>
      <c r="B13" s="1875"/>
      <c r="C13" s="1875"/>
      <c r="D13" s="1875"/>
      <c r="E13" s="1875"/>
      <c r="F13" s="1875"/>
      <c r="G13" s="1875"/>
      <c r="H13" s="1875"/>
      <c r="I13" s="1875"/>
      <c r="J13" s="1875"/>
      <c r="K13" s="1875"/>
      <c r="L13" s="1875"/>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xr:uid="{00000000-0002-0000-2C00-00000000000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0">
    <pageSetUpPr fitToPage="1"/>
  </sheetPr>
  <dimension ref="A1:M20"/>
  <sheetViews>
    <sheetView showGridLines="0" zoomScaleNormal="100" workbookViewId="0">
      <selection activeCell="E3" sqref="E3"/>
    </sheetView>
  </sheetViews>
  <sheetFormatPr defaultColWidth="9.33203125" defaultRowHeight="11.25" x14ac:dyDescent="0.2"/>
  <cols>
    <col min="1" max="1" width="78.6640625" style="3" customWidth="1"/>
    <col min="2" max="3" width="19.6640625" style="3" customWidth="1"/>
    <col min="4" max="4" width="26.6640625" style="3" customWidth="1"/>
    <col min="5" max="5" width="25.1640625" style="3" customWidth="1"/>
    <col min="6" max="16384" width="9.33203125" style="3"/>
  </cols>
  <sheetData>
    <row r="1" spans="1:13" ht="27" customHeight="1" x14ac:dyDescent="0.2">
      <c r="A1" s="1716" t="str">
        <f>'t1'!A1</f>
        <v>REGIONI ED AUTONOMIE LOCALI - anno 2024</v>
      </c>
      <c r="B1" s="1716"/>
      <c r="C1" s="1716"/>
      <c r="D1" s="1716"/>
      <c r="E1" s="663"/>
      <c r="F1" s="284"/>
      <c r="G1" s="284"/>
      <c r="H1" s="284"/>
      <c r="I1" s="284"/>
      <c r="M1"/>
    </row>
    <row r="2" spans="1:13" ht="16.5" thickBot="1" x14ac:dyDescent="0.25">
      <c r="A2" s="1887" t="s">
        <v>1057</v>
      </c>
      <c r="B2" s="1887"/>
      <c r="C2" s="1887"/>
      <c r="D2" s="1887"/>
      <c r="E2" s="285"/>
      <c r="F2" s="285"/>
      <c r="G2" s="285"/>
      <c r="H2" s="285"/>
      <c r="I2" s="285"/>
      <c r="M2"/>
    </row>
    <row r="3" spans="1:13" ht="33" customHeight="1" thickBot="1" x14ac:dyDescent="0.3">
      <c r="A3" s="1884" t="s">
        <v>638</v>
      </c>
      <c r="B3" s="1885"/>
      <c r="C3" s="1885"/>
      <c r="D3" s="1886"/>
      <c r="E3" s="664"/>
    </row>
    <row r="4" spans="1:13" s="173" customFormat="1" ht="32.25" thickBot="1" x14ac:dyDescent="0.2">
      <c r="A4" s="589" t="s">
        <v>551</v>
      </c>
      <c r="B4" s="590" t="s">
        <v>552</v>
      </c>
      <c r="C4" s="590" t="s">
        <v>553</v>
      </c>
      <c r="D4" s="591" t="s">
        <v>554</v>
      </c>
    </row>
    <row r="5" spans="1:13" ht="30" customHeight="1" x14ac:dyDescent="0.2">
      <c r="A5" s="665" t="str">
        <f>SI_1!B85</f>
        <v>Non compilare</v>
      </c>
      <c r="B5" s="666">
        <f>SI_1!G85</f>
        <v>0</v>
      </c>
      <c r="C5" s="666">
        <f>'t1'!K23+'t1'!L23</f>
        <v>54</v>
      </c>
      <c r="D5" s="819" t="str">
        <f>IF(B5&lt;=C5,"OK","Dati incoerenti: controllare i valori")</f>
        <v>OK</v>
      </c>
    </row>
    <row r="6" spans="1:13" ht="30" customHeight="1" x14ac:dyDescent="0.2">
      <c r="A6" s="667" t="str">
        <f>SI_1!B106</f>
        <v>Indicare il numero delle unita rilevate in tabella 1 tra i che risultavano titolari di permessi per legge n. 104/92.</v>
      </c>
      <c r="B6" s="668">
        <f>SI_1!G106</f>
        <v>11</v>
      </c>
      <c r="C6" s="668">
        <f>'t1'!K23+'t1'!L23</f>
        <v>54</v>
      </c>
      <c r="D6" s="820" t="str">
        <f>IF(B6&lt;=C6,"OK","Dati incoerenti: controllare i valori")</f>
        <v>OK</v>
      </c>
    </row>
    <row r="7" spans="1:13" ht="30" customHeight="1" thickBot="1" x14ac:dyDescent="0.25">
      <c r="A7" s="669" t="str">
        <f>SI_1!B109</f>
        <v>Indicare il numero delle unita rilevate in tabella 1 che risultavano titolari di permessi ai sensi dell'art. 42, c.5 D.lgs.151/2001.</v>
      </c>
      <c r="B7" s="670">
        <f>SI_1!G109</f>
        <v>0</v>
      </c>
      <c r="C7" s="670">
        <f>'t1'!K23+'t1'!L23</f>
        <v>54</v>
      </c>
      <c r="D7" s="821" t="str">
        <f>IF(B7&lt;=C7,"OK","Dati incoerenti: controllare i valori")</f>
        <v>OK</v>
      </c>
    </row>
    <row r="10" spans="1:13" ht="16.5" thickBot="1" x14ac:dyDescent="0.25">
      <c r="A10" s="812" t="s">
        <v>640</v>
      </c>
      <c r="B10" s="811"/>
      <c r="C10" s="811"/>
      <c r="D10" s="811"/>
      <c r="E10" s="285"/>
      <c r="F10" s="285"/>
      <c r="G10" s="285"/>
      <c r="H10" s="285"/>
      <c r="I10" s="285"/>
      <c r="M10"/>
    </row>
    <row r="11" spans="1:13" ht="32.85" customHeight="1" thickBot="1" x14ac:dyDescent="0.3">
      <c r="A11" s="1884" t="s">
        <v>639</v>
      </c>
      <c r="B11" s="1885"/>
      <c r="C11" s="1885"/>
      <c r="D11" s="1886"/>
      <c r="E11" s="664"/>
    </row>
    <row r="12" spans="1:13" s="173" customFormat="1" ht="21.75" thickBot="1" x14ac:dyDescent="0.2">
      <c r="A12" s="671" t="s">
        <v>551</v>
      </c>
      <c r="B12" s="672" t="s">
        <v>552</v>
      </c>
      <c r="C12" s="672" t="s">
        <v>555</v>
      </c>
      <c r="D12" s="673" t="s">
        <v>556</v>
      </c>
    </row>
    <row r="13" spans="1:13" ht="30" customHeight="1" x14ac:dyDescent="0.2">
      <c r="A13" s="667" t="str">
        <f>SI_1!B106</f>
        <v>Indicare il numero delle unita rilevate in tabella 1 tra i che risultavano titolari di permessi per legge n. 104/92.</v>
      </c>
      <c r="B13" s="674">
        <f>SI_1!G106</f>
        <v>11</v>
      </c>
      <c r="C13" s="675">
        <f>'t11'!K25+'t11'!L25</f>
        <v>148</v>
      </c>
      <c r="D13" s="822" t="str">
        <f>(IF(AND(C13=0,B13&gt;0),"Mancano le assenze per questa causale",IF(AND(C13&gt;0,B13=0),"Dichiarare Unita nella domanda della Scheda Informativa 1","OK")))</f>
        <v>OK</v>
      </c>
    </row>
    <row r="14" spans="1:13" ht="30" customHeight="1" thickBot="1" x14ac:dyDescent="0.25">
      <c r="A14" s="667" t="str">
        <f>SI_1!B109</f>
        <v>Indicare il numero delle unita rilevate in tabella 1 che risultavano titolari di permessi ai sensi dell'art. 42, c.5 D.lgs.151/2001.</v>
      </c>
      <c r="B14" s="670">
        <f>SI_1!G109</f>
        <v>0</v>
      </c>
      <c r="C14" s="676">
        <f>'t11'!I25+'t11'!J25</f>
        <v>0</v>
      </c>
      <c r="D14" s="821" t="str">
        <f>(IF(AND(C14=0,B14&gt;0),"Mancano le assenze per questa causale",IF(AND(C14&gt;0,B14=0),"Dichiarare Unita nella domanda della Scheda Informativa 1","OK")))</f>
        <v>OK</v>
      </c>
    </row>
    <row r="17" spans="1:13" ht="13.35" customHeight="1" thickBot="1" x14ac:dyDescent="0.3">
      <c r="A17" s="813" t="s">
        <v>642</v>
      </c>
      <c r="B17" s="811"/>
      <c r="C17" s="811"/>
      <c r="D17" s="811"/>
      <c r="E17" s="285"/>
      <c r="F17" s="285"/>
      <c r="G17" s="285"/>
      <c r="H17" s="285"/>
      <c r="I17" s="285"/>
      <c r="M17"/>
    </row>
    <row r="18" spans="1:13" ht="31.35" customHeight="1" thickBot="1" x14ac:dyDescent="0.3">
      <c r="A18" s="1884" t="s">
        <v>641</v>
      </c>
      <c r="B18" s="1885"/>
      <c r="C18" s="1885"/>
      <c r="D18" s="1886"/>
      <c r="E18" s="664"/>
    </row>
    <row r="19" spans="1:13" ht="21.75" thickBot="1" x14ac:dyDescent="0.25">
      <c r="A19" s="671" t="s">
        <v>551</v>
      </c>
      <c r="B19" s="672" t="s">
        <v>625</v>
      </c>
      <c r="C19" s="672" t="s">
        <v>555</v>
      </c>
      <c r="D19" s="673" t="s">
        <v>556</v>
      </c>
    </row>
    <row r="20" spans="1:13" ht="42" customHeight="1" x14ac:dyDescent="0.2">
      <c r="A20" s="667" t="s">
        <v>443</v>
      </c>
      <c r="B20" s="674">
        <f>SI_1!G82</f>
        <v>605</v>
      </c>
      <c r="C20" s="675">
        <f>'t11'!E25+'t11'!F25</f>
        <v>108</v>
      </c>
      <c r="D20" s="822" t="str">
        <f>(IF(AND(C20=0,B20&gt;0),"Mancano le assenze per questa causale",IF(AND(C20&gt;0,B20=0),"Dichiarare Somme nella domanda della Scheda Informativa 1","OK")))</f>
        <v>OK</v>
      </c>
    </row>
  </sheetData>
  <sheetProtection algorithmName="SHA-512" hashValue="yqWQ/iwsg39gq5p+Pr8qWR+09aQQudrTAepW23Jx4s1mjhYYwAx8WZrGXmO6RvxAL8Pp+CtYC7lXB26xETf8rA==" saltValue="7UGMPGOJyb4PTsjMKCS8LQ=="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41" bottom="0.31496062992125984" header="0.51181102362204722" footer="0.51181102362204722"/>
  <pageSetup paperSize="9" scale="88" orientation="portrait" horizontalDpi="300"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1.25" x14ac:dyDescent="0.2"/>
  <cols>
    <col min="1" max="1" width="41.5" style="3" customWidth="1"/>
    <col min="2" max="2" width="10" style="2" customWidth="1"/>
    <col min="3" max="3" width="11.6640625" style="2" customWidth="1"/>
    <col min="4" max="5" width="14" style="2" customWidth="1"/>
    <col min="6" max="6" width="11.6640625" style="2" customWidth="1"/>
    <col min="7" max="7" width="13.6640625" style="2" customWidth="1"/>
    <col min="8" max="8" width="16.6640625" style="2" hidden="1" customWidth="1"/>
    <col min="9" max="9" width="63.33203125" customWidth="1"/>
  </cols>
  <sheetData>
    <row r="1" spans="1:11" s="3" customFormat="1" ht="43.5" customHeight="1" x14ac:dyDescent="0.2">
      <c r="A1" s="1716" t="str">
        <f>'t1'!A1</f>
        <v>REGIONI ED AUTONOMIE LOCALI - anno 2024</v>
      </c>
      <c r="B1" s="1716"/>
      <c r="C1" s="1716"/>
      <c r="D1" s="1716"/>
      <c r="E1" s="1716"/>
      <c r="F1" s="1716"/>
      <c r="G1" s="1716"/>
      <c r="H1" s="1716"/>
      <c r="I1" s="1716"/>
      <c r="K1"/>
    </row>
    <row r="2" spans="1:11" s="3" customFormat="1" ht="12.75" customHeight="1" x14ac:dyDescent="0.2">
      <c r="D2" s="1729"/>
      <c r="E2" s="1729"/>
      <c r="F2" s="1729"/>
      <c r="G2" s="1729"/>
      <c r="H2" s="527"/>
      <c r="K2"/>
    </row>
    <row r="3" spans="1:11" s="3" customFormat="1" ht="44.1" customHeight="1" x14ac:dyDescent="0.25">
      <c r="A3" s="1888" t="s">
        <v>1109</v>
      </c>
      <c r="B3" s="1888"/>
      <c r="C3" s="1888"/>
      <c r="D3" s="1888"/>
      <c r="E3" s="1888"/>
      <c r="F3" s="1888"/>
      <c r="G3" s="1888"/>
      <c r="H3" s="1888"/>
      <c r="I3" s="1888"/>
    </row>
    <row r="4" spans="1:11" ht="67.5" x14ac:dyDescent="0.15">
      <c r="A4" s="158" t="s">
        <v>230</v>
      </c>
      <c r="B4" s="159" t="s">
        <v>192</v>
      </c>
      <c r="C4" s="529" t="s">
        <v>47</v>
      </c>
      <c r="D4" s="529" t="s">
        <v>637</v>
      </c>
      <c r="E4" s="529" t="s">
        <v>636</v>
      </c>
      <c r="F4" s="159" t="s">
        <v>49</v>
      </c>
      <c r="G4" s="529" t="s">
        <v>631</v>
      </c>
      <c r="H4" s="159" t="s">
        <v>507</v>
      </c>
      <c r="I4" s="529" t="s">
        <v>485</v>
      </c>
    </row>
    <row r="5" spans="1:11" s="175" customFormat="1" ht="56.25" hidden="1" x14ac:dyDescent="0.15">
      <c r="A5" s="157"/>
      <c r="B5" s="170"/>
      <c r="C5" s="170" t="s">
        <v>194</v>
      </c>
      <c r="D5" s="170"/>
      <c r="E5" s="170"/>
      <c r="F5" s="170" t="s">
        <v>196</v>
      </c>
      <c r="G5" s="170"/>
      <c r="H5" s="580" t="s">
        <v>509</v>
      </c>
      <c r="I5" s="582"/>
    </row>
    <row r="6" spans="1:11" ht="12.75" x14ac:dyDescent="0.2">
      <c r="A6" s="120" t="str">
        <f>'t1'!A6</f>
        <v>SEGRETARIO A</v>
      </c>
      <c r="B6" s="91" t="str">
        <f>'t1'!B6</f>
        <v>0D0102</v>
      </c>
      <c r="C6" s="807">
        <f>'t11'!Y8+'t11'!Z8</f>
        <v>0</v>
      </c>
      <c r="D6" s="807">
        <f>(C6-'t11'!S8-'t11'!T8-'t11'!U8-'t11'!V8-'t11'!W8-'t11'!X8)</f>
        <v>0</v>
      </c>
      <c r="E6" s="870">
        <f>'t12'!C6/12</f>
        <v>0</v>
      </c>
      <c r="F6" s="807">
        <f>'t3'!K6+'t3'!L6+'t3'!M6+'t3'!N6+'t3'!O6+'t3'!P6</f>
        <v>0</v>
      </c>
      <c r="G6" s="324" t="str">
        <f t="shared" ref="G6:G22" si="0">IF(H6="OK","OK","ERRORE")</f>
        <v>OK</v>
      </c>
      <c r="H6" s="324" t="str">
        <f t="shared" ref="H6:H22" si="1">IF(((E6+F6)*273)&lt;(D6),"KO","OK")</f>
        <v>OK</v>
      </c>
      <c r="I6" s="583" t="str">
        <f>IF(H6="KO",($H$5&amp;(('t12'!C6/12*273)+(('t3'!K6+'t3'!L6+'t3'!M6+'t3'!N6+'t3'!O6+'t3'!P6)*273))&amp;")"),"")</f>
        <v/>
      </c>
    </row>
    <row r="7" spans="1:11" ht="12.75" x14ac:dyDescent="0.2">
      <c r="A7" s="120" t="str">
        <f>'t1'!A7</f>
        <v>SEGRETARIO B</v>
      </c>
      <c r="B7" s="91" t="str">
        <f>'t1'!B7</f>
        <v>0D0103</v>
      </c>
      <c r="C7" s="305">
        <f>'t11'!Y9+'t11'!Z9</f>
        <v>0</v>
      </c>
      <c r="D7" s="807">
        <f>(C7-'t11'!S9-'t11'!T9-'t11'!U9-'t11'!V9-'t11'!W9-'t11'!X9)</f>
        <v>0</v>
      </c>
      <c r="E7" s="870">
        <f>'t12'!C7/12</f>
        <v>0</v>
      </c>
      <c r="F7" s="305">
        <f>'t3'!K7+'t3'!L7+'t3'!M7+'t3'!N7+'t3'!O7+'t3'!P7</f>
        <v>0</v>
      </c>
      <c r="G7" s="324" t="str">
        <f t="shared" si="0"/>
        <v>OK</v>
      </c>
      <c r="H7" s="324" t="str">
        <f t="shared" si="1"/>
        <v>OK</v>
      </c>
      <c r="I7" s="583" t="str">
        <f>IF(H7="KO",($H$5&amp;(('t12'!C7/12*273)+(('t3'!K7+'t3'!L7+'t3'!M7+'t3'!N7+'t3'!O7+'t3'!P7)*273))&amp;")"),"")</f>
        <v/>
      </c>
    </row>
    <row r="8" spans="1:11" ht="12.75" x14ac:dyDescent="0.2">
      <c r="A8" s="120" t="str">
        <f>'t1'!A8</f>
        <v>SEGRETARIO C</v>
      </c>
      <c r="B8" s="91" t="str">
        <f>'t1'!B8</f>
        <v>0D0485</v>
      </c>
      <c r="C8" s="305">
        <f>'t11'!Y10+'t11'!Z10</f>
        <v>0</v>
      </c>
      <c r="D8" s="807">
        <f>(C8-'t11'!S10-'t11'!T10-'t11'!U10-'t11'!V10-'t11'!W10-'t11'!X10)</f>
        <v>0</v>
      </c>
      <c r="E8" s="870">
        <f>'t12'!C8/12</f>
        <v>0</v>
      </c>
      <c r="F8" s="305">
        <f>'t3'!K8+'t3'!L8+'t3'!M8+'t3'!N8+'t3'!O8+'t3'!P8</f>
        <v>0</v>
      </c>
      <c r="G8" s="324" t="str">
        <f t="shared" si="0"/>
        <v>OK</v>
      </c>
      <c r="H8" s="324" t="str">
        <f t="shared" si="1"/>
        <v>OK</v>
      </c>
      <c r="I8" s="583" t="str">
        <f>IF(H8="KO",($H$5&amp;(('t12'!C8/12*273)+(('t3'!K8+'t3'!L8+'t3'!M8+'t3'!N8+'t3'!O8+'t3'!P8)*273))&amp;")"),"")</f>
        <v/>
      </c>
    </row>
    <row r="9" spans="1:11" ht="12.75" x14ac:dyDescent="0.2">
      <c r="A9" s="120" t="str">
        <f>'t1'!A9</f>
        <v>DIRETTORE  GENERALE</v>
      </c>
      <c r="B9" s="91" t="str">
        <f>'t1'!B9</f>
        <v>0D0097</v>
      </c>
      <c r="C9" s="305">
        <f>'t11'!Y11+'t11'!Z11</f>
        <v>0</v>
      </c>
      <c r="D9" s="807">
        <f>(C9-'t11'!S11-'t11'!T11-'t11'!U11-'t11'!V11-'t11'!W11-'t11'!X11)</f>
        <v>0</v>
      </c>
      <c r="E9" s="870">
        <f>'t12'!C9/12</f>
        <v>0</v>
      </c>
      <c r="F9" s="305">
        <f>'t3'!K9+'t3'!L9+'t3'!M9+'t3'!N9+'t3'!O9+'t3'!P9</f>
        <v>0</v>
      </c>
      <c r="G9" s="324" t="str">
        <f>IF(H9="OK","OK","ERRORE")</f>
        <v>OK</v>
      </c>
      <c r="H9" s="324" t="str">
        <f>IF(((E9+F9)*273)&lt;(D9),"KO","OK")</f>
        <v>OK</v>
      </c>
      <c r="I9" s="583" t="str">
        <f>IF(H9="KO",($H$5&amp;(('t12'!C9/12*273)+(('t3'!K9+'t3'!L9+'t3'!M9+'t3'!N9+'t3'!O9+'t3'!P9)*273))&amp;")"),"")</f>
        <v/>
      </c>
    </row>
    <row r="10" spans="1:11" ht="12.75" x14ac:dyDescent="0.2">
      <c r="A10" s="120" t="str">
        <f>'t1'!A10</f>
        <v>ALTE SPECIALIZZ. FUORI D.O.</v>
      </c>
      <c r="B10" s="91" t="str">
        <f>'t1'!B10</f>
        <v>0D0095</v>
      </c>
      <c r="C10" s="305">
        <f>'t11'!Y12+'t11'!Z12</f>
        <v>0</v>
      </c>
      <c r="D10" s="807">
        <f>(C10-'t11'!S12-'t11'!T12-'t11'!U12-'t11'!V12-'t11'!W12-'t11'!X12)</f>
        <v>0</v>
      </c>
      <c r="E10" s="870">
        <f>'t12'!C10/12</f>
        <v>0</v>
      </c>
      <c r="F10" s="305">
        <f>'t3'!K10+'t3'!L10+'t3'!M10+'t3'!N10+'t3'!O10+'t3'!P10</f>
        <v>0</v>
      </c>
      <c r="G10" s="324" t="str">
        <f>IF(H10="OK","OK","ERRORE")</f>
        <v>OK</v>
      </c>
      <c r="H10" s="324" t="str">
        <f>IF(((E10+F10)*273)&lt;(D10),"KO","OK")</f>
        <v>OK</v>
      </c>
      <c r="I10" s="583" t="str">
        <f>IF(H10="KO",($H$5&amp;(('t12'!C10/12*273)+(('t3'!K10+'t3'!L10+'t3'!M10+'t3'!N10+'t3'!O10+'t3'!P10)*273))&amp;")"),"")</f>
        <v/>
      </c>
    </row>
    <row r="11" spans="1:11" ht="12.75" x14ac:dyDescent="0.2">
      <c r="A11" s="120" t="str">
        <f>'t1'!A11</f>
        <v>DIRIGENTE A TEMPO DETERMINATO FUORI D.O.</v>
      </c>
      <c r="B11" s="91" t="str">
        <f>'t1'!B11</f>
        <v>0D0098</v>
      </c>
      <c r="C11" s="305">
        <f>'t11'!Y13+'t11'!Z13</f>
        <v>0</v>
      </c>
      <c r="D11" s="807">
        <f>(C11-'t11'!S13-'t11'!T13-'t11'!U13-'t11'!V13-'t11'!W13-'t11'!X13)</f>
        <v>0</v>
      </c>
      <c r="E11" s="870">
        <f>'t12'!C11/12</f>
        <v>0</v>
      </c>
      <c r="F11" s="305">
        <f>'t3'!K11+'t3'!L11+'t3'!M11+'t3'!N11+'t3'!O11+'t3'!P11</f>
        <v>0</v>
      </c>
      <c r="G11" s="324" t="str">
        <f>IF(H11="OK","OK","ERRORE")</f>
        <v>OK</v>
      </c>
      <c r="H11" s="324" t="str">
        <f>IF(((E11+F11)*273)&lt;(D11),"KO","OK")</f>
        <v>OK</v>
      </c>
      <c r="I11" s="583" t="str">
        <f>IF(H11="KO",($H$5&amp;(('t12'!C11/12*273)+(('t3'!K11+'t3'!L11+'t3'!M11+'t3'!N11+'t3'!O11+'t3'!P11)*273))&amp;")"),"")</f>
        <v/>
      </c>
    </row>
    <row r="12" spans="1:11" ht="12.75" x14ac:dyDescent="0.2">
      <c r="A12" s="120" t="str">
        <f>'t1'!A12</f>
        <v>SEGRETARIO GENERALE CCIAA</v>
      </c>
      <c r="B12" s="91" t="str">
        <f>'t1'!B12</f>
        <v>0D0104</v>
      </c>
      <c r="C12" s="305">
        <f>'t11'!Y14+'t11'!Z14</f>
        <v>0</v>
      </c>
      <c r="D12" s="807">
        <f>(C12-'t11'!S14-'t11'!T14-'t11'!U14-'t11'!V14-'t11'!W14-'t11'!X14)</f>
        <v>0</v>
      </c>
      <c r="E12" s="870">
        <f>'t12'!C12/12</f>
        <v>0</v>
      </c>
      <c r="F12" s="305">
        <f>'t3'!K12+'t3'!L12+'t3'!M12+'t3'!N12+'t3'!O12+'t3'!P12</f>
        <v>0</v>
      </c>
      <c r="G12" s="324" t="str">
        <f>IF(H12="OK","OK","ERRORE")</f>
        <v>OK</v>
      </c>
      <c r="H12" s="324" t="str">
        <f>IF(((E12+F12)*273)&lt;(D12),"KO","OK")</f>
        <v>OK</v>
      </c>
      <c r="I12" s="583" t="str">
        <f>IF(H12="KO",($H$5&amp;(('t12'!C12/12*273)+(('t3'!K12+'t3'!L12+'t3'!M12+'t3'!N12+'t3'!O12+'t3'!P12)*273))&amp;")"),"")</f>
        <v/>
      </c>
    </row>
    <row r="13" spans="1:11" ht="12.75" x14ac:dyDescent="0.2">
      <c r="A13" s="120" t="str">
        <f>'t1'!A13</f>
        <v>DIRIGENTE A TEMPO INDETERMINATO</v>
      </c>
      <c r="B13" s="91" t="str">
        <f>'t1'!B13</f>
        <v>0D0164</v>
      </c>
      <c r="C13" s="305">
        <f>'t11'!Y15+'t11'!Z15</f>
        <v>112</v>
      </c>
      <c r="D13" s="807">
        <f>(C13-'t11'!S15-'t11'!T15-'t11'!U15-'t11'!V15-'t11'!W15-'t11'!X15)</f>
        <v>105</v>
      </c>
      <c r="E13" s="870">
        <f>'t12'!C13/12</f>
        <v>1</v>
      </c>
      <c r="F13" s="305">
        <f>'t3'!K13+'t3'!L13+'t3'!M13+'t3'!N13+'t3'!O13+'t3'!P13</f>
        <v>1</v>
      </c>
      <c r="G13" s="324" t="str">
        <f t="shared" si="0"/>
        <v>OK</v>
      </c>
      <c r="H13" s="324" t="str">
        <f t="shared" si="1"/>
        <v>OK</v>
      </c>
      <c r="I13" s="583" t="str">
        <f>IF(H13="KO",($H$5&amp;(('t12'!C13/12*273)+(('t3'!K13+'t3'!L13+'t3'!M13+'t3'!N13+'t3'!O13+'t3'!P13)*273))&amp;")"),"")</f>
        <v/>
      </c>
    </row>
    <row r="14" spans="1:11" ht="12.75" x14ac:dyDescent="0.2">
      <c r="A14" s="120" t="str">
        <f>'t1'!A14</f>
        <v>DIRIGENTE A TEMPO DETERMINATO IN D.O.</v>
      </c>
      <c r="B14" s="91" t="str">
        <f>'t1'!B14</f>
        <v>0D0165</v>
      </c>
      <c r="C14" s="305">
        <f>'t11'!Y16+'t11'!Z16</f>
        <v>36</v>
      </c>
      <c r="D14" s="807">
        <f>(C14-'t11'!S16-'t11'!T16-'t11'!U16-'t11'!V16-'t11'!W16-'t11'!X16)</f>
        <v>33</v>
      </c>
      <c r="E14" s="870">
        <f>'t12'!C14/12</f>
        <v>1</v>
      </c>
      <c r="F14" s="305">
        <f>'t3'!K14+'t3'!L14+'t3'!M14+'t3'!N14+'t3'!O14+'t3'!P14</f>
        <v>0</v>
      </c>
      <c r="G14" s="324" t="str">
        <f t="shared" si="0"/>
        <v>OK</v>
      </c>
      <c r="H14" s="324" t="str">
        <f t="shared" si="1"/>
        <v>OK</v>
      </c>
      <c r="I14" s="583" t="str">
        <f>IF(H14="KO",($H$5&amp;(('t12'!C14/12*273)+(('t3'!K14+'t3'!L14+'t3'!M14+'t3'!N14+'t3'!O14+'t3'!P14)*273))&amp;")"),"")</f>
        <v/>
      </c>
    </row>
    <row r="15" spans="1:11" ht="12.75" x14ac:dyDescent="0.2">
      <c r="A15" s="120" t="str">
        <f>'t1'!A15</f>
        <v xml:space="preserve">ALTE SPECIALIZZ. IN D.O. </v>
      </c>
      <c r="B15" s="91" t="str">
        <f>'t1'!B15</f>
        <v>0D0I95</v>
      </c>
      <c r="C15" s="305">
        <f>'t11'!Y17+'t11'!Z17</f>
        <v>0</v>
      </c>
      <c r="D15" s="807">
        <f>(C15-'t11'!S17-'t11'!T17-'t11'!U17-'t11'!V17-'t11'!W17-'t11'!X17)</f>
        <v>0</v>
      </c>
      <c r="E15" s="870">
        <f>'t12'!C15/12</f>
        <v>0</v>
      </c>
      <c r="F15" s="305">
        <f>'t3'!K15+'t3'!L15+'t3'!M15+'t3'!N15+'t3'!O15+'t3'!P15</f>
        <v>0</v>
      </c>
      <c r="G15" s="324" t="str">
        <f t="shared" si="0"/>
        <v>OK</v>
      </c>
      <c r="H15" s="324" t="str">
        <f t="shared" si="1"/>
        <v>OK</v>
      </c>
      <c r="I15" s="583" t="str">
        <f>IF(H15="KO",($H$5&amp;(('t12'!C15/12*273)+(('t3'!K15+'t3'!L15+'t3'!M15+'t3'!N15+'t3'!O15+'t3'!P15)*273))&amp;")"),"")</f>
        <v/>
      </c>
    </row>
    <row r="16" spans="1:11" ht="12.75" x14ac:dyDescent="0.2">
      <c r="A16" s="120" t="str">
        <f>'t1'!A16</f>
        <v>RESPONSABILE DEI SERVIZI O DEGLI UFFICI IN D.O</v>
      </c>
      <c r="B16" s="91" t="str">
        <f>'t1'!B16</f>
        <v>0D0I96</v>
      </c>
      <c r="C16" s="305">
        <f>'t11'!Y18+'t11'!Z18</f>
        <v>0</v>
      </c>
      <c r="D16" s="807">
        <f>(C16-'t11'!S18-'t11'!T18-'t11'!U18-'t11'!V18-'t11'!W18-'t11'!X18)</f>
        <v>0</v>
      </c>
      <c r="E16" s="870">
        <f>'t12'!C16/12</f>
        <v>0</v>
      </c>
      <c r="F16" s="305">
        <f>'t3'!K16+'t3'!L16+'t3'!M16+'t3'!N16+'t3'!O16+'t3'!P16</f>
        <v>0</v>
      </c>
      <c r="G16" s="324" t="str">
        <f>IF(H16="OK","OK","ERRORE")</f>
        <v>OK</v>
      </c>
      <c r="H16" s="324" t="str">
        <f>IF(((E16+F16)*273)&lt;(D16),"KO","OK")</f>
        <v>OK</v>
      </c>
      <c r="I16" s="583" t="str">
        <f>IF(H16="KO",($H$5&amp;(('t12'!C16/12*273)+(('t3'!K16+'t3'!L16+'t3'!M16+'t3'!N16+'t3'!O16+'t3'!P16)*273))&amp;")"),"")</f>
        <v/>
      </c>
    </row>
    <row r="17" spans="1:9" ht="12.75" x14ac:dyDescent="0.2">
      <c r="A17" s="120" t="str">
        <f>'t1'!A17</f>
        <v>FUNZIONARI ED ELEVATA QUALIFICAZIONE</v>
      </c>
      <c r="B17" s="91" t="str">
        <f>'t1'!B17</f>
        <v>0FZEQF</v>
      </c>
      <c r="C17" s="305">
        <f>'t11'!Y19+'t11'!Z19</f>
        <v>1764</v>
      </c>
      <c r="D17" s="807">
        <f>(C17-'t11'!S19-'t11'!T19-'t11'!U19-'t11'!V19-'t11'!W19-'t11'!X19)</f>
        <v>886</v>
      </c>
      <c r="E17" s="870">
        <f>'t12'!C17/12</f>
        <v>23.7</v>
      </c>
      <c r="F17" s="305">
        <f>'t3'!K17+'t3'!L17+'t3'!M17+'t3'!N17+'t3'!O17+'t3'!P17</f>
        <v>0</v>
      </c>
      <c r="G17" s="324" t="str">
        <f t="shared" si="0"/>
        <v>OK</v>
      </c>
      <c r="H17" s="324" t="str">
        <f t="shared" si="1"/>
        <v>OK</v>
      </c>
      <c r="I17" s="583" t="str">
        <f>IF(H17="KO",($H$5&amp;(('t12'!C17/12*273)+(('t3'!K17+'t3'!L17+'t3'!M17+'t3'!N17+'t3'!O17+'t3'!P17)*273))&amp;")"),"")</f>
        <v/>
      </c>
    </row>
    <row r="18" spans="1:9" ht="12.75" x14ac:dyDescent="0.2">
      <c r="A18" s="120" t="str">
        <f>'t1'!A18</f>
        <v>ISTRUTTORI</v>
      </c>
      <c r="B18" s="91" t="str">
        <f>'t1'!B18</f>
        <v>0IR000</v>
      </c>
      <c r="C18" s="305">
        <f>'t11'!Y20+'t11'!Z20</f>
        <v>1873</v>
      </c>
      <c r="D18" s="807">
        <f>(C18-'t11'!S20-'t11'!T20-'t11'!U20-'t11'!V20-'t11'!W20-'t11'!X20)</f>
        <v>996</v>
      </c>
      <c r="E18" s="870">
        <f>'t12'!C18/12</f>
        <v>20.13</v>
      </c>
      <c r="F18" s="305">
        <f>'t3'!K18+'t3'!L18+'t3'!M18+'t3'!N18+'t3'!O18+'t3'!P18</f>
        <v>0</v>
      </c>
      <c r="G18" s="324" t="str">
        <f t="shared" si="0"/>
        <v>OK</v>
      </c>
      <c r="H18" s="324" t="str">
        <f t="shared" si="1"/>
        <v>OK</v>
      </c>
      <c r="I18" s="583" t="str">
        <f>IF(H18="KO",($H$5&amp;(('t12'!C18/12*273)+(('t3'!K18+'t3'!L18+'t3'!M18+'t3'!N18+'t3'!O18+'t3'!P18)*273))&amp;")"),"")</f>
        <v/>
      </c>
    </row>
    <row r="19" spans="1:9" ht="12.75" x14ac:dyDescent="0.2">
      <c r="A19" s="120" t="str">
        <f>'t1'!A19</f>
        <v>OPERATORI ESPERTI</v>
      </c>
      <c r="B19" s="91" t="str">
        <f>'t1'!B19</f>
        <v>0OEESP</v>
      </c>
      <c r="C19" s="305">
        <f>'t11'!Y21+'t11'!Z21</f>
        <v>636</v>
      </c>
      <c r="D19" s="807">
        <f>(C19-'t11'!S21-'t11'!T21-'t11'!U21-'t11'!V21-'t11'!W21-'t11'!X21)</f>
        <v>276</v>
      </c>
      <c r="E19" s="870">
        <f>'t12'!C19/12</f>
        <v>5.25</v>
      </c>
      <c r="F19" s="305">
        <f>'t3'!K19+'t3'!L19+'t3'!M19+'t3'!N19+'t3'!O19+'t3'!P19</f>
        <v>0</v>
      </c>
      <c r="G19" s="324" t="str">
        <f t="shared" si="0"/>
        <v>OK</v>
      </c>
      <c r="H19" s="324" t="str">
        <f t="shared" si="1"/>
        <v>OK</v>
      </c>
      <c r="I19" s="583" t="str">
        <f>IF(H19="KO",($H$5&amp;(('t12'!C19/12*273)+(('t3'!K19+'t3'!L19+'t3'!M19+'t3'!N19+'t3'!O19+'t3'!P19)*273))&amp;")"),"")</f>
        <v/>
      </c>
    </row>
    <row r="20" spans="1:9" ht="12.75" x14ac:dyDescent="0.2">
      <c r="A20" s="120" t="str">
        <f>'t1'!A20</f>
        <v>OPERATORI</v>
      </c>
      <c r="B20" s="91" t="str">
        <f>'t1'!B20</f>
        <v>0OP000</v>
      </c>
      <c r="C20" s="305">
        <f>'t11'!Y22+'t11'!Z22</f>
        <v>0</v>
      </c>
      <c r="D20" s="807">
        <f>(C20-'t11'!S22-'t11'!T22-'t11'!U22-'t11'!V22-'t11'!W22-'t11'!X22)</f>
        <v>0</v>
      </c>
      <c r="E20" s="870">
        <f>'t12'!C20/12</f>
        <v>0</v>
      </c>
      <c r="F20" s="305">
        <f>'t3'!K20+'t3'!L20+'t3'!M20+'t3'!N20+'t3'!O20+'t3'!P20</f>
        <v>0</v>
      </c>
      <c r="G20" s="324" t="str">
        <f t="shared" si="0"/>
        <v>OK</v>
      </c>
      <c r="H20" s="324" t="str">
        <f t="shared" si="1"/>
        <v>OK</v>
      </c>
      <c r="I20" s="583" t="str">
        <f>IF(H20="KO",($H$5&amp;(('t12'!C20/12*273)+(('t3'!K20+'t3'!L20+'t3'!M20+'t3'!N20+'t3'!O20+'t3'!P20)*273))&amp;")"),"")</f>
        <v/>
      </c>
    </row>
    <row r="21" spans="1:9" ht="12.75" x14ac:dyDescent="0.2">
      <c r="A21" s="120" t="str">
        <f>'t1'!A21</f>
        <v>CONTRATTISTI</v>
      </c>
      <c r="B21" s="91" t="str">
        <f>'t1'!B21</f>
        <v>000061</v>
      </c>
      <c r="C21" s="305">
        <f>'t11'!Y23+'t11'!Z23</f>
        <v>0</v>
      </c>
      <c r="D21" s="807">
        <f>(C21-'t11'!S23-'t11'!T23-'t11'!U23-'t11'!V23-'t11'!W23-'t11'!X23)</f>
        <v>0</v>
      </c>
      <c r="E21" s="870">
        <f>'t12'!C21/12</f>
        <v>0</v>
      </c>
      <c r="F21" s="305">
        <f>'t3'!K21+'t3'!L21+'t3'!M21+'t3'!N21+'t3'!O21+'t3'!P21</f>
        <v>0</v>
      </c>
      <c r="G21" s="324" t="str">
        <f t="shared" si="0"/>
        <v>OK</v>
      </c>
      <c r="H21" s="324" t="str">
        <f t="shared" si="1"/>
        <v>OK</v>
      </c>
      <c r="I21" s="583" t="str">
        <f>IF(H21="KO",($H$5&amp;(('t12'!C21/12*273)+(('t3'!K21+'t3'!L21+'t3'!M21+'t3'!N21+'t3'!O21+'t3'!P21)*273))&amp;")"),"")</f>
        <v/>
      </c>
    </row>
    <row r="22" spans="1:9" ht="12.75" x14ac:dyDescent="0.2">
      <c r="A22" s="120" t="str">
        <f>'t1'!A22</f>
        <v>COLLABORATORE A T.D. ART. 90 TUEL</v>
      </c>
      <c r="B22" s="91" t="str">
        <f>'t1'!B22</f>
        <v>000096</v>
      </c>
      <c r="C22" s="305">
        <f>'t11'!Y24+'t11'!Z24</f>
        <v>0</v>
      </c>
      <c r="D22" s="807">
        <f>(C22-'t11'!S24-'t11'!T24-'t11'!U24-'t11'!V24-'t11'!W24-'t11'!X24)</f>
        <v>0</v>
      </c>
      <c r="E22" s="870">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41" bottom="0.15748031496062992" header="0.15748031496062992" footer="0.1574803149606299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5">
    <pageSetUpPr fitToPage="1"/>
  </sheetPr>
  <dimension ref="A1:F46"/>
  <sheetViews>
    <sheetView showGridLines="0" zoomScale="80" zoomScaleNormal="80" workbookViewId="0">
      <pane ySplit="5" topLeftCell="A8" activePane="bottomLeft" state="frozen"/>
      <selection pane="bottomLeft" activeCell="AI1" sqref="AI1"/>
    </sheetView>
  </sheetViews>
  <sheetFormatPr defaultColWidth="8.6640625" defaultRowHeight="11.25" x14ac:dyDescent="0.2"/>
  <cols>
    <col min="1" max="1" width="3.33203125" style="3" customWidth="1"/>
    <col min="2" max="2" width="8.6640625" style="3" customWidth="1"/>
    <col min="3" max="3" width="65.6640625" style="3" customWidth="1"/>
    <col min="4" max="6" width="45.6640625" style="2" customWidth="1"/>
    <col min="7" max="256" width="8.6640625" style="3"/>
    <col min="257" max="257" width="3.33203125" style="3" customWidth="1"/>
    <col min="258" max="258" width="8.6640625" style="3"/>
    <col min="259" max="259" width="65.6640625" style="3" customWidth="1"/>
    <col min="260" max="262" width="45.6640625" style="3" customWidth="1"/>
    <col min="263" max="512" width="8.6640625" style="3"/>
    <col min="513" max="513" width="3.33203125" style="3" customWidth="1"/>
    <col min="514" max="514" width="8.6640625" style="3"/>
    <col min="515" max="515" width="65.6640625" style="3" customWidth="1"/>
    <col min="516" max="518" width="45.6640625" style="3" customWidth="1"/>
    <col min="519" max="768" width="8.6640625" style="3"/>
    <col min="769" max="769" width="3.33203125" style="3" customWidth="1"/>
    <col min="770" max="770" width="8.6640625" style="3"/>
    <col min="771" max="771" width="65.6640625" style="3" customWidth="1"/>
    <col min="772" max="774" width="45.6640625" style="3" customWidth="1"/>
    <col min="775" max="1024" width="8.6640625" style="3"/>
    <col min="1025" max="1025" width="3.33203125" style="3" customWidth="1"/>
    <col min="1026" max="1026" width="8.6640625" style="3"/>
    <col min="1027" max="1027" width="65.6640625" style="3" customWidth="1"/>
    <col min="1028" max="1030" width="45.6640625" style="3" customWidth="1"/>
    <col min="1031" max="1280" width="8.6640625" style="3"/>
    <col min="1281" max="1281" width="3.33203125" style="3" customWidth="1"/>
    <col min="1282" max="1282" width="8.6640625" style="3"/>
    <col min="1283" max="1283" width="65.6640625" style="3" customWidth="1"/>
    <col min="1284" max="1286" width="45.6640625" style="3" customWidth="1"/>
    <col min="1287" max="1536" width="8.6640625" style="3"/>
    <col min="1537" max="1537" width="3.33203125" style="3" customWidth="1"/>
    <col min="1538" max="1538" width="8.6640625" style="3"/>
    <col min="1539" max="1539" width="65.6640625" style="3" customWidth="1"/>
    <col min="1540" max="1542" width="45.6640625" style="3" customWidth="1"/>
    <col min="1543" max="1792" width="8.6640625" style="3"/>
    <col min="1793" max="1793" width="3.33203125" style="3" customWidth="1"/>
    <col min="1794" max="1794" width="8.6640625" style="3"/>
    <col min="1795" max="1795" width="65.6640625" style="3" customWidth="1"/>
    <col min="1796" max="1798" width="45.6640625" style="3" customWidth="1"/>
    <col min="1799" max="2048" width="8.6640625" style="3"/>
    <col min="2049" max="2049" width="3.33203125" style="3" customWidth="1"/>
    <col min="2050" max="2050" width="8.6640625" style="3"/>
    <col min="2051" max="2051" width="65.6640625" style="3" customWidth="1"/>
    <col min="2052" max="2054" width="45.6640625" style="3" customWidth="1"/>
    <col min="2055" max="2304" width="8.6640625" style="3"/>
    <col min="2305" max="2305" width="3.33203125" style="3" customWidth="1"/>
    <col min="2306" max="2306" width="8.6640625" style="3"/>
    <col min="2307" max="2307" width="65.6640625" style="3" customWidth="1"/>
    <col min="2308" max="2310" width="45.6640625" style="3" customWidth="1"/>
    <col min="2311" max="2560" width="8.6640625" style="3"/>
    <col min="2561" max="2561" width="3.33203125" style="3" customWidth="1"/>
    <col min="2562" max="2562" width="8.6640625" style="3"/>
    <col min="2563" max="2563" width="65.6640625" style="3" customWidth="1"/>
    <col min="2564" max="2566" width="45.6640625" style="3" customWidth="1"/>
    <col min="2567" max="2816" width="8.6640625" style="3"/>
    <col min="2817" max="2817" width="3.33203125" style="3" customWidth="1"/>
    <col min="2818" max="2818" width="8.6640625" style="3"/>
    <col min="2819" max="2819" width="65.6640625" style="3" customWidth="1"/>
    <col min="2820" max="2822" width="45.6640625" style="3" customWidth="1"/>
    <col min="2823" max="3072" width="8.6640625" style="3"/>
    <col min="3073" max="3073" width="3.33203125" style="3" customWidth="1"/>
    <col min="3074" max="3074" width="8.6640625" style="3"/>
    <col min="3075" max="3075" width="65.6640625" style="3" customWidth="1"/>
    <col min="3076" max="3078" width="45.6640625" style="3" customWidth="1"/>
    <col min="3079" max="3328" width="8.6640625" style="3"/>
    <col min="3329" max="3329" width="3.33203125" style="3" customWidth="1"/>
    <col min="3330" max="3330" width="8.6640625" style="3"/>
    <col min="3331" max="3331" width="65.6640625" style="3" customWidth="1"/>
    <col min="3332" max="3334" width="45.6640625" style="3" customWidth="1"/>
    <col min="3335" max="3584" width="8.6640625" style="3"/>
    <col min="3585" max="3585" width="3.33203125" style="3" customWidth="1"/>
    <col min="3586" max="3586" width="8.6640625" style="3"/>
    <col min="3587" max="3587" width="65.6640625" style="3" customWidth="1"/>
    <col min="3588" max="3590" width="45.6640625" style="3" customWidth="1"/>
    <col min="3591" max="3840" width="8.6640625" style="3"/>
    <col min="3841" max="3841" width="3.33203125" style="3" customWidth="1"/>
    <col min="3842" max="3842" width="8.6640625" style="3"/>
    <col min="3843" max="3843" width="65.6640625" style="3" customWidth="1"/>
    <col min="3844" max="3846" width="45.6640625" style="3" customWidth="1"/>
    <col min="3847" max="4096" width="8.6640625" style="3"/>
    <col min="4097" max="4097" width="3.33203125" style="3" customWidth="1"/>
    <col min="4098" max="4098" width="8.6640625" style="3"/>
    <col min="4099" max="4099" width="65.6640625" style="3" customWidth="1"/>
    <col min="4100" max="4102" width="45.6640625" style="3" customWidth="1"/>
    <col min="4103" max="4352" width="8.6640625" style="3"/>
    <col min="4353" max="4353" width="3.33203125" style="3" customWidth="1"/>
    <col min="4354" max="4354" width="8.6640625" style="3"/>
    <col min="4355" max="4355" width="65.6640625" style="3" customWidth="1"/>
    <col min="4356" max="4358" width="45.6640625" style="3" customWidth="1"/>
    <col min="4359" max="4608" width="8.6640625" style="3"/>
    <col min="4609" max="4609" width="3.33203125" style="3" customWidth="1"/>
    <col min="4610" max="4610" width="8.6640625" style="3"/>
    <col min="4611" max="4611" width="65.6640625" style="3" customWidth="1"/>
    <col min="4612" max="4614" width="45.6640625" style="3" customWidth="1"/>
    <col min="4615" max="4864" width="8.6640625" style="3"/>
    <col min="4865" max="4865" width="3.33203125" style="3" customWidth="1"/>
    <col min="4866" max="4866" width="8.6640625" style="3"/>
    <col min="4867" max="4867" width="65.6640625" style="3" customWidth="1"/>
    <col min="4868" max="4870" width="45.6640625" style="3" customWidth="1"/>
    <col min="4871" max="5120" width="8.6640625" style="3"/>
    <col min="5121" max="5121" width="3.33203125" style="3" customWidth="1"/>
    <col min="5122" max="5122" width="8.6640625" style="3"/>
    <col min="5123" max="5123" width="65.6640625" style="3" customWidth="1"/>
    <col min="5124" max="5126" width="45.6640625" style="3" customWidth="1"/>
    <col min="5127" max="5376" width="8.6640625" style="3"/>
    <col min="5377" max="5377" width="3.33203125" style="3" customWidth="1"/>
    <col min="5378" max="5378" width="8.6640625" style="3"/>
    <col min="5379" max="5379" width="65.6640625" style="3" customWidth="1"/>
    <col min="5380" max="5382" width="45.6640625" style="3" customWidth="1"/>
    <col min="5383" max="5632" width="8.6640625" style="3"/>
    <col min="5633" max="5633" width="3.33203125" style="3" customWidth="1"/>
    <col min="5634" max="5634" width="8.6640625" style="3"/>
    <col min="5635" max="5635" width="65.6640625" style="3" customWidth="1"/>
    <col min="5636" max="5638" width="45.6640625" style="3" customWidth="1"/>
    <col min="5639" max="5888" width="8.6640625" style="3"/>
    <col min="5889" max="5889" width="3.33203125" style="3" customWidth="1"/>
    <col min="5890" max="5890" width="8.6640625" style="3"/>
    <col min="5891" max="5891" width="65.6640625" style="3" customWidth="1"/>
    <col min="5892" max="5894" width="45.6640625" style="3" customWidth="1"/>
    <col min="5895" max="6144" width="8.6640625" style="3"/>
    <col min="6145" max="6145" width="3.33203125" style="3" customWidth="1"/>
    <col min="6146" max="6146" width="8.6640625" style="3"/>
    <col min="6147" max="6147" width="65.6640625" style="3" customWidth="1"/>
    <col min="6148" max="6150" width="45.6640625" style="3" customWidth="1"/>
    <col min="6151" max="6400" width="8.6640625" style="3"/>
    <col min="6401" max="6401" width="3.33203125" style="3" customWidth="1"/>
    <col min="6402" max="6402" width="8.6640625" style="3"/>
    <col min="6403" max="6403" width="65.6640625" style="3" customWidth="1"/>
    <col min="6404" max="6406" width="45.6640625" style="3" customWidth="1"/>
    <col min="6407" max="6656" width="8.6640625" style="3"/>
    <col min="6657" max="6657" width="3.33203125" style="3" customWidth="1"/>
    <col min="6658" max="6658" width="8.6640625" style="3"/>
    <col min="6659" max="6659" width="65.6640625" style="3" customWidth="1"/>
    <col min="6660" max="6662" width="45.6640625" style="3" customWidth="1"/>
    <col min="6663" max="6912" width="8.6640625" style="3"/>
    <col min="6913" max="6913" width="3.33203125" style="3" customWidth="1"/>
    <col min="6914" max="6914" width="8.6640625" style="3"/>
    <col min="6915" max="6915" width="65.6640625" style="3" customWidth="1"/>
    <col min="6916" max="6918" width="45.6640625" style="3" customWidth="1"/>
    <col min="6919" max="7168" width="8.6640625" style="3"/>
    <col min="7169" max="7169" width="3.33203125" style="3" customWidth="1"/>
    <col min="7170" max="7170" width="8.6640625" style="3"/>
    <col min="7171" max="7171" width="65.6640625" style="3" customWidth="1"/>
    <col min="7172" max="7174" width="45.6640625" style="3" customWidth="1"/>
    <col min="7175" max="7424" width="8.6640625" style="3"/>
    <col min="7425" max="7425" width="3.33203125" style="3" customWidth="1"/>
    <col min="7426" max="7426" width="8.6640625" style="3"/>
    <col min="7427" max="7427" width="65.6640625" style="3" customWidth="1"/>
    <col min="7428" max="7430" width="45.6640625" style="3" customWidth="1"/>
    <col min="7431" max="7680" width="8.6640625" style="3"/>
    <col min="7681" max="7681" width="3.33203125" style="3" customWidth="1"/>
    <col min="7682" max="7682" width="8.6640625" style="3"/>
    <col min="7683" max="7683" width="65.6640625" style="3" customWidth="1"/>
    <col min="7684" max="7686" width="45.6640625" style="3" customWidth="1"/>
    <col min="7687" max="7936" width="8.6640625" style="3"/>
    <col min="7937" max="7937" width="3.33203125" style="3" customWidth="1"/>
    <col min="7938" max="7938" width="8.6640625" style="3"/>
    <col min="7939" max="7939" width="65.6640625" style="3" customWidth="1"/>
    <col min="7940" max="7942" width="45.6640625" style="3" customWidth="1"/>
    <col min="7943" max="8192" width="8.6640625" style="3"/>
    <col min="8193" max="8193" width="3.33203125" style="3" customWidth="1"/>
    <col min="8194" max="8194" width="8.6640625" style="3"/>
    <col min="8195" max="8195" width="65.6640625" style="3" customWidth="1"/>
    <col min="8196" max="8198" width="45.6640625" style="3" customWidth="1"/>
    <col min="8199" max="8448" width="8.6640625" style="3"/>
    <col min="8449" max="8449" width="3.33203125" style="3" customWidth="1"/>
    <col min="8450" max="8450" width="8.6640625" style="3"/>
    <col min="8451" max="8451" width="65.6640625" style="3" customWidth="1"/>
    <col min="8452" max="8454" width="45.6640625" style="3" customWidth="1"/>
    <col min="8455" max="8704" width="8.6640625" style="3"/>
    <col min="8705" max="8705" width="3.33203125" style="3" customWidth="1"/>
    <col min="8706" max="8706" width="8.6640625" style="3"/>
    <col min="8707" max="8707" width="65.6640625" style="3" customWidth="1"/>
    <col min="8708" max="8710" width="45.6640625" style="3" customWidth="1"/>
    <col min="8711" max="8960" width="8.6640625" style="3"/>
    <col min="8961" max="8961" width="3.33203125" style="3" customWidth="1"/>
    <col min="8962" max="8962" width="8.6640625" style="3"/>
    <col min="8963" max="8963" width="65.6640625" style="3" customWidth="1"/>
    <col min="8964" max="8966" width="45.6640625" style="3" customWidth="1"/>
    <col min="8967" max="9216" width="8.6640625" style="3"/>
    <col min="9217" max="9217" width="3.33203125" style="3" customWidth="1"/>
    <col min="9218" max="9218" width="8.6640625" style="3"/>
    <col min="9219" max="9219" width="65.6640625" style="3" customWidth="1"/>
    <col min="9220" max="9222" width="45.6640625" style="3" customWidth="1"/>
    <col min="9223" max="9472" width="8.6640625" style="3"/>
    <col min="9473" max="9473" width="3.33203125" style="3" customWidth="1"/>
    <col min="9474" max="9474" width="8.6640625" style="3"/>
    <col min="9475" max="9475" width="65.6640625" style="3" customWidth="1"/>
    <col min="9476" max="9478" width="45.6640625" style="3" customWidth="1"/>
    <col min="9479" max="9728" width="8.6640625" style="3"/>
    <col min="9729" max="9729" width="3.33203125" style="3" customWidth="1"/>
    <col min="9730" max="9730" width="8.6640625" style="3"/>
    <col min="9731" max="9731" width="65.6640625" style="3" customWidth="1"/>
    <col min="9732" max="9734" width="45.6640625" style="3" customWidth="1"/>
    <col min="9735" max="9984" width="8.6640625" style="3"/>
    <col min="9985" max="9985" width="3.33203125" style="3" customWidth="1"/>
    <col min="9986" max="9986" width="8.6640625" style="3"/>
    <col min="9987" max="9987" width="65.6640625" style="3" customWidth="1"/>
    <col min="9988" max="9990" width="45.6640625" style="3" customWidth="1"/>
    <col min="9991" max="10240" width="8.6640625" style="3"/>
    <col min="10241" max="10241" width="3.33203125" style="3" customWidth="1"/>
    <col min="10242" max="10242" width="8.6640625" style="3"/>
    <col min="10243" max="10243" width="65.6640625" style="3" customWidth="1"/>
    <col min="10244" max="10246" width="45.6640625" style="3" customWidth="1"/>
    <col min="10247" max="10496" width="8.6640625" style="3"/>
    <col min="10497" max="10497" width="3.33203125" style="3" customWidth="1"/>
    <col min="10498" max="10498" width="8.6640625" style="3"/>
    <col min="10499" max="10499" width="65.6640625" style="3" customWidth="1"/>
    <col min="10500" max="10502" width="45.6640625" style="3" customWidth="1"/>
    <col min="10503" max="10752" width="8.6640625" style="3"/>
    <col min="10753" max="10753" width="3.33203125" style="3" customWidth="1"/>
    <col min="10754" max="10754" width="8.6640625" style="3"/>
    <col min="10755" max="10755" width="65.6640625" style="3" customWidth="1"/>
    <col min="10756" max="10758" width="45.6640625" style="3" customWidth="1"/>
    <col min="10759" max="11008" width="8.6640625" style="3"/>
    <col min="11009" max="11009" width="3.33203125" style="3" customWidth="1"/>
    <col min="11010" max="11010" width="8.6640625" style="3"/>
    <col min="11011" max="11011" width="65.6640625" style="3" customWidth="1"/>
    <col min="11012" max="11014" width="45.6640625" style="3" customWidth="1"/>
    <col min="11015" max="11264" width="8.6640625" style="3"/>
    <col min="11265" max="11265" width="3.33203125" style="3" customWidth="1"/>
    <col min="11266" max="11266" width="8.6640625" style="3"/>
    <col min="11267" max="11267" width="65.6640625" style="3" customWidth="1"/>
    <col min="11268" max="11270" width="45.6640625" style="3" customWidth="1"/>
    <col min="11271" max="11520" width="8.6640625" style="3"/>
    <col min="11521" max="11521" width="3.33203125" style="3" customWidth="1"/>
    <col min="11522" max="11522" width="8.6640625" style="3"/>
    <col min="11523" max="11523" width="65.6640625" style="3" customWidth="1"/>
    <col min="11524" max="11526" width="45.6640625" style="3" customWidth="1"/>
    <col min="11527" max="11776" width="8.6640625" style="3"/>
    <col min="11777" max="11777" width="3.33203125" style="3" customWidth="1"/>
    <col min="11778" max="11778" width="8.6640625" style="3"/>
    <col min="11779" max="11779" width="65.6640625" style="3" customWidth="1"/>
    <col min="11780" max="11782" width="45.6640625" style="3" customWidth="1"/>
    <col min="11783" max="12032" width="8.6640625" style="3"/>
    <col min="12033" max="12033" width="3.33203125" style="3" customWidth="1"/>
    <col min="12034" max="12034" width="8.6640625" style="3"/>
    <col min="12035" max="12035" width="65.6640625" style="3" customWidth="1"/>
    <col min="12036" max="12038" width="45.6640625" style="3" customWidth="1"/>
    <col min="12039" max="12288" width="8.6640625" style="3"/>
    <col min="12289" max="12289" width="3.33203125" style="3" customWidth="1"/>
    <col min="12290" max="12290" width="8.6640625" style="3"/>
    <col min="12291" max="12291" width="65.6640625" style="3" customWidth="1"/>
    <col min="12292" max="12294" width="45.6640625" style="3" customWidth="1"/>
    <col min="12295" max="12544" width="8.6640625" style="3"/>
    <col min="12545" max="12545" width="3.33203125" style="3" customWidth="1"/>
    <col min="12546" max="12546" width="8.6640625" style="3"/>
    <col min="12547" max="12547" width="65.6640625" style="3" customWidth="1"/>
    <col min="12548" max="12550" width="45.6640625" style="3" customWidth="1"/>
    <col min="12551" max="12800" width="8.6640625" style="3"/>
    <col min="12801" max="12801" width="3.33203125" style="3" customWidth="1"/>
    <col min="12802" max="12802" width="8.6640625" style="3"/>
    <col min="12803" max="12803" width="65.6640625" style="3" customWidth="1"/>
    <col min="12804" max="12806" width="45.6640625" style="3" customWidth="1"/>
    <col min="12807" max="13056" width="8.6640625" style="3"/>
    <col min="13057" max="13057" width="3.33203125" style="3" customWidth="1"/>
    <col min="13058" max="13058" width="8.6640625" style="3"/>
    <col min="13059" max="13059" width="65.6640625" style="3" customWidth="1"/>
    <col min="13060" max="13062" width="45.6640625" style="3" customWidth="1"/>
    <col min="13063" max="13312" width="8.6640625" style="3"/>
    <col min="13313" max="13313" width="3.33203125" style="3" customWidth="1"/>
    <col min="13314" max="13314" width="8.6640625" style="3"/>
    <col min="13315" max="13315" width="65.6640625" style="3" customWidth="1"/>
    <col min="13316" max="13318" width="45.6640625" style="3" customWidth="1"/>
    <col min="13319" max="13568" width="8.6640625" style="3"/>
    <col min="13569" max="13569" width="3.33203125" style="3" customWidth="1"/>
    <col min="13570" max="13570" width="8.6640625" style="3"/>
    <col min="13571" max="13571" width="65.6640625" style="3" customWidth="1"/>
    <col min="13572" max="13574" width="45.6640625" style="3" customWidth="1"/>
    <col min="13575" max="13824" width="8.6640625" style="3"/>
    <col min="13825" max="13825" width="3.33203125" style="3" customWidth="1"/>
    <col min="13826" max="13826" width="8.6640625" style="3"/>
    <col min="13827" max="13827" width="65.6640625" style="3" customWidth="1"/>
    <col min="13828" max="13830" width="45.6640625" style="3" customWidth="1"/>
    <col min="13831" max="14080" width="8.6640625" style="3"/>
    <col min="14081" max="14081" width="3.33203125" style="3" customWidth="1"/>
    <col min="14082" max="14082" width="8.6640625" style="3"/>
    <col min="14083" max="14083" width="65.6640625" style="3" customWidth="1"/>
    <col min="14084" max="14086" width="45.6640625" style="3" customWidth="1"/>
    <col min="14087" max="14336" width="8.6640625" style="3"/>
    <col min="14337" max="14337" width="3.33203125" style="3" customWidth="1"/>
    <col min="14338" max="14338" width="8.6640625" style="3"/>
    <col min="14339" max="14339" width="65.6640625" style="3" customWidth="1"/>
    <col min="14340" max="14342" width="45.6640625" style="3" customWidth="1"/>
    <col min="14343" max="14592" width="8.6640625" style="3"/>
    <col min="14593" max="14593" width="3.33203125" style="3" customWidth="1"/>
    <col min="14594" max="14594" width="8.6640625" style="3"/>
    <col min="14595" max="14595" width="65.6640625" style="3" customWidth="1"/>
    <col min="14596" max="14598" width="45.6640625" style="3" customWidth="1"/>
    <col min="14599" max="14848" width="8.6640625" style="3"/>
    <col min="14849" max="14849" width="3.33203125" style="3" customWidth="1"/>
    <col min="14850" max="14850" width="8.6640625" style="3"/>
    <col min="14851" max="14851" width="65.6640625" style="3" customWidth="1"/>
    <col min="14852" max="14854" width="45.6640625" style="3" customWidth="1"/>
    <col min="14855" max="15104" width="8.6640625" style="3"/>
    <col min="15105" max="15105" width="3.33203125" style="3" customWidth="1"/>
    <col min="15106" max="15106" width="8.6640625" style="3"/>
    <col min="15107" max="15107" width="65.6640625" style="3" customWidth="1"/>
    <col min="15108" max="15110" width="45.6640625" style="3" customWidth="1"/>
    <col min="15111" max="15360" width="8.6640625" style="3"/>
    <col min="15361" max="15361" width="3.33203125" style="3" customWidth="1"/>
    <col min="15362" max="15362" width="8.6640625" style="3"/>
    <col min="15363" max="15363" width="65.6640625" style="3" customWidth="1"/>
    <col min="15364" max="15366" width="45.6640625" style="3" customWidth="1"/>
    <col min="15367" max="15616" width="8.6640625" style="3"/>
    <col min="15617" max="15617" width="3.33203125" style="3" customWidth="1"/>
    <col min="15618" max="15618" width="8.6640625" style="3"/>
    <col min="15619" max="15619" width="65.6640625" style="3" customWidth="1"/>
    <col min="15620" max="15622" width="45.6640625" style="3" customWidth="1"/>
    <col min="15623" max="15872" width="8.6640625" style="3"/>
    <col min="15873" max="15873" width="3.33203125" style="3" customWidth="1"/>
    <col min="15874" max="15874" width="8.6640625" style="3"/>
    <col min="15875" max="15875" width="65.6640625" style="3" customWidth="1"/>
    <col min="15876" max="15878" width="45.6640625" style="3" customWidth="1"/>
    <col min="15879" max="16128" width="8.6640625" style="3"/>
    <col min="16129" max="16129" width="3.33203125" style="3" customWidth="1"/>
    <col min="16130" max="16130" width="8.6640625" style="3"/>
    <col min="16131" max="16131" width="65.6640625" style="3" customWidth="1"/>
    <col min="16132" max="16134" width="45.6640625" style="3" customWidth="1"/>
    <col min="16135" max="16384" width="8.6640625" style="3"/>
  </cols>
  <sheetData>
    <row r="1" spans="1:6" ht="43.5" customHeight="1" x14ac:dyDescent="0.2">
      <c r="A1" s="1221" t="str">
        <f>'t1'!A1</f>
        <v>REGIONI ED AUTONOMIE LOCALI - anno 2024</v>
      </c>
      <c r="B1" s="1221"/>
      <c r="C1" s="1221"/>
      <c r="D1" s="1221"/>
      <c r="E1" s="1221"/>
      <c r="F1" s="1221"/>
    </row>
    <row r="2" spans="1:6" ht="21" customHeight="1" x14ac:dyDescent="0.25">
      <c r="A2" s="172" t="s">
        <v>905</v>
      </c>
      <c r="B2" s="172"/>
      <c r="C2" s="172"/>
    </row>
    <row r="3" spans="1:6" ht="21" customHeight="1" thickBot="1" x14ac:dyDescent="0.3">
      <c r="A3" s="1238" t="s">
        <v>906</v>
      </c>
      <c r="B3" s="172"/>
      <c r="C3" s="172"/>
    </row>
    <row r="4" spans="1:6" ht="49.5" customHeight="1" thickBot="1" x14ac:dyDescent="0.25">
      <c r="A4" s="928" t="s">
        <v>723</v>
      </c>
      <c r="B4" s="929"/>
      <c r="C4" s="929"/>
      <c r="D4" s="912" t="s">
        <v>907</v>
      </c>
      <c r="E4" s="912" t="s">
        <v>434</v>
      </c>
      <c r="F4" s="912" t="s">
        <v>908</v>
      </c>
    </row>
    <row r="5" spans="1:6" s="950" customFormat="1" ht="70.349999999999994" customHeight="1" thickBot="1" x14ac:dyDescent="0.25">
      <c r="A5" s="930" t="s">
        <v>724</v>
      </c>
      <c r="B5" s="949"/>
      <c r="C5" s="949"/>
      <c r="D5" s="912"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12"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2"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2" customFormat="1" ht="20.100000000000001" customHeight="1" x14ac:dyDescent="0.15">
      <c r="A6" s="1287" t="s">
        <v>910</v>
      </c>
      <c r="B6" s="1252" t="s">
        <v>911</v>
      </c>
      <c r="C6" s="1252"/>
      <c r="D6" s="1253">
        <f>SUM('SICI(1)'!F31)</f>
        <v>0</v>
      </c>
      <c r="E6" s="1253">
        <f>SUM('SICI(2)'!F29)</f>
        <v>5853</v>
      </c>
      <c r="F6" s="1288">
        <f>SUM('SICI(3)'!F29)</f>
        <v>140557</v>
      </c>
    </row>
    <row r="7" spans="1:6" ht="20.100000000000001" customHeight="1" x14ac:dyDescent="0.2">
      <c r="A7" s="1289" t="s">
        <v>912</v>
      </c>
      <c r="B7" s="1254" t="s">
        <v>1051</v>
      </c>
      <c r="C7" s="1255"/>
      <c r="D7" s="1235">
        <f>SUM(D9:D44)</f>
        <v>0</v>
      </c>
      <c r="E7" s="1235">
        <f>SUM(E9:E44)</f>
        <v>5853</v>
      </c>
      <c r="F7" s="1290">
        <f>SUM(F9:F44)</f>
        <v>140557</v>
      </c>
    </row>
    <row r="8" spans="1:6" s="92" customFormat="1" ht="40.35" customHeight="1" x14ac:dyDescent="0.15">
      <c r="A8" s="1291"/>
      <c r="C8" s="1236"/>
      <c r="D8" s="1256" t="s">
        <v>1052</v>
      </c>
      <c r="E8" s="1257"/>
      <c r="F8" s="1292"/>
    </row>
    <row r="9" spans="1:6" s="92" customFormat="1" ht="20.25" customHeight="1" x14ac:dyDescent="0.15">
      <c r="A9" s="1273"/>
      <c r="B9" s="1243" t="s">
        <v>1065</v>
      </c>
      <c r="C9" s="1227" t="str">
        <f>INDEX('t15(2)'!$A$1:$A$65531,MATCH($B9,'t15(2)'!$B$1:$B$65531,0))</f>
        <v>Art 11 c 1 L B DL 135/18 - Incr acc ass deroga fac ass.li</v>
      </c>
      <c r="D9" s="1259"/>
      <c r="E9" s="1260">
        <f>SUMIFS('t15(2)'!$C$1:$C$65531,'t15(2)'!$B$1:$B$65531,$B9)</f>
        <v>0</v>
      </c>
      <c r="F9" s="1293">
        <f>SUMIFS('t15(3)'!$C$9:$C$25,'t15(3)'!$B$9:$B$25,'Incongruenza 15'!$B9)</f>
        <v>0</v>
      </c>
    </row>
    <row r="10" spans="1:6" s="92" customFormat="1" ht="20.25" customHeight="1" x14ac:dyDescent="0.15">
      <c r="A10" s="1273"/>
      <c r="B10" s="1243" t="s">
        <v>1384</v>
      </c>
      <c r="C10" s="1227" t="str">
        <f>INDEX('t15(2)'!$A$1:$A$65531,MATCH($B10,'t15(2)'!$B$1:$B$65531,0))</f>
        <v xml:space="preserve">Art 39 c 1 Ccnl 19-21 - Incr 2,01% m.s. 2018 </v>
      </c>
      <c r="D10" s="1259"/>
      <c r="E10" s="1260">
        <f>SUMIFS('t15(2)'!$C$1:$C$65531,'t15(2)'!$B$1:$B$65531,$B10)</f>
        <v>2330</v>
      </c>
      <c r="F10" s="1532"/>
    </row>
    <row r="11" spans="1:6" s="92" customFormat="1" ht="20.25" customHeight="1" x14ac:dyDescent="0.15">
      <c r="A11" s="1273"/>
      <c r="B11" s="1243" t="s">
        <v>893</v>
      </c>
      <c r="C11" s="1227" t="str">
        <f>INDEX('t15(3)'!$A$1:$A$65529,MATCH($B11,'t15(3)'!$B$1:$B$65529,0))</f>
        <v>Art 67 c 2 L A Ccnl 16-18 - Increm 83,20 euro dal 31.12.2018</v>
      </c>
      <c r="D11" s="1259"/>
      <c r="E11" s="1261"/>
      <c r="F11" s="1406">
        <f>SUMIFS('t15(3)'!$C$9:$C$25,'t15(3)'!$B$9:$B$25,'Incongruenza 15'!$B11)</f>
        <v>4576</v>
      </c>
    </row>
    <row r="12" spans="1:6" s="92" customFormat="1" ht="20.25" customHeight="1" x14ac:dyDescent="0.15">
      <c r="A12" s="1273"/>
      <c r="B12" s="1243" t="s">
        <v>886</v>
      </c>
      <c r="C12" s="1227" t="str">
        <f>INDEX('t15(3)'!$A$1:$A$65529,MATCH($B12,'t15(3)'!$B$1:$B$65529,0))</f>
        <v>Art 1 c 800 L 205/2017 - Armonizz pers province transitato</v>
      </c>
      <c r="D12" s="1259"/>
      <c r="E12" s="1262"/>
      <c r="F12" s="1406">
        <f>SUMIFS('t15(3)'!$C$9:$C$25,'t15(3)'!$B$9:$B$25,'Incongruenza 15'!$B12)</f>
        <v>22135</v>
      </c>
    </row>
    <row r="13" spans="1:6" s="92" customFormat="1" ht="20.25" customHeight="1" x14ac:dyDescent="0.15">
      <c r="A13" s="1273"/>
      <c r="B13" s="1243" t="s">
        <v>1126</v>
      </c>
      <c r="C13" s="1227" t="s">
        <v>1162</v>
      </c>
      <c r="D13" s="1259"/>
      <c r="E13" s="1262"/>
      <c r="F13" s="1293">
        <f>SUMIFS('t15(3)'!$C$9:$C$25,'t15(3)'!$B$9:$B$25,'Incongruenza 15'!$B13)</f>
        <v>4732</v>
      </c>
    </row>
    <row r="14" spans="1:6" s="913" customFormat="1" ht="20.25" customHeight="1" x14ac:dyDescent="0.15">
      <c r="A14" s="1273"/>
      <c r="B14" s="1243" t="s">
        <v>749</v>
      </c>
      <c r="C14" s="1227" t="str">
        <f>INDEX('t15(3)'!$A$1:$A$65529,MATCH($B14,'t15(3)'!$B$1:$B$65529,0))</f>
        <v>Art 67 c 2 L B Ccnl 16-18 - Ridet. increm. stip. Ccnl 16-18</v>
      </c>
      <c r="D14" s="1259"/>
      <c r="E14" s="1262"/>
      <c r="F14" s="1293">
        <f>SUMIFS('t15(3)'!$C$9:$C$25,'t15(3)'!$B$9:$B$25,'Incongruenza 15'!$B14)</f>
        <v>3104</v>
      </c>
    </row>
    <row r="15" spans="1:6" s="913" customFormat="1" ht="20.25" customHeight="1" x14ac:dyDescent="0.15">
      <c r="A15" s="1273"/>
      <c r="B15" s="1243" t="s">
        <v>1159</v>
      </c>
      <c r="C15" s="1227" t="s">
        <v>1163</v>
      </c>
      <c r="D15" s="1259"/>
      <c r="E15" s="1262"/>
      <c r="F15" s="1293">
        <f>SUMIFS('t15(3)'!$C$9:$C$25,'t15(3)'!$B$9:$B$25,'Incongruenza 15'!$B15)</f>
        <v>5229</v>
      </c>
    </row>
    <row r="16" spans="1:6" s="913" customFormat="1" ht="20.25" customHeight="1" x14ac:dyDescent="0.15">
      <c r="A16" s="1273"/>
      <c r="B16" s="1243" t="s">
        <v>1234</v>
      </c>
      <c r="C16" s="1227" t="str">
        <f>INDEX('t15(3)'!$A$1:$A$65529,MATCH($B16,'t15(3)'!$B$1:$B$65529,0))</f>
        <v>Art 79 c 1-bis Ccnl 19-21 - Diff stip B3-B1, D3-D1</v>
      </c>
      <c r="D16" s="1259"/>
      <c r="E16" s="1262"/>
      <c r="F16" s="1293">
        <f>SUMIFS('t15(3)'!$C$9:$C$25,'t15(3)'!$B$9:$B$25,'Incongruenza 15'!$B16)</f>
        <v>14671</v>
      </c>
    </row>
    <row r="17" spans="1:6" s="92" customFormat="1" ht="40.35" customHeight="1" x14ac:dyDescent="0.15">
      <c r="A17" s="1273"/>
      <c r="B17" s="914"/>
      <c r="C17" s="1243"/>
      <c r="D17" s="1256" t="s">
        <v>1053</v>
      </c>
      <c r="E17" s="1263"/>
      <c r="F17" s="1294"/>
    </row>
    <row r="18" spans="1:6" s="92" customFormat="1" ht="20.25" customHeight="1" x14ac:dyDescent="0.15">
      <c r="A18" s="1271"/>
      <c r="B18" s="1232" t="s">
        <v>453</v>
      </c>
      <c r="C18" s="1224" t="str">
        <f>INDEX('t15(2)'!$A$1:$A$65531,MATCH($B18,'t15(2)'!$B$1:$B$65531,0))</f>
        <v>Art 43 L 449/1997 - Entr. conto terzi o utenza o sponsor.</v>
      </c>
      <c r="D18" s="1264"/>
      <c r="E18" s="1260">
        <f>SUMIFS('t15(2)'!$C$1:$C$65531,'t15(2)'!$B$1:$B$65531,$B18)</f>
        <v>0</v>
      </c>
      <c r="F18" s="1293">
        <f>SUMIFS('t15(3)'!$C$28:$C$50,'t15(3)'!$B$28:$B$50,'Incongruenza 15'!$B18)</f>
        <v>0</v>
      </c>
    </row>
    <row r="19" spans="1:6" s="92" customFormat="1" ht="20.25" customHeight="1" x14ac:dyDescent="0.15">
      <c r="A19" s="1273"/>
      <c r="B19" s="1243" t="s">
        <v>566</v>
      </c>
      <c r="C19" s="1227" t="str">
        <f>INDEX('t15(2)'!$A$1:$A$65531,MATCH($B19,'t15(2)'!$B$1:$B$65531,0))</f>
        <v>Art 16 cc 4-5-6 DL 98/11 - Risp. piani razionalizzazione</v>
      </c>
      <c r="D19" s="1264"/>
      <c r="E19" s="1258">
        <f>SUMIFS('t15(2)'!$C$1:$C$65531,'t15(2)'!$B$1:$B$65531,$B19)</f>
        <v>0</v>
      </c>
      <c r="F19" s="1293">
        <f>SUMIFS('t15(3)'!$C$28:$C$50,'t15(3)'!$B$28:$B$50,'Incongruenza 15'!$B19)</f>
        <v>0</v>
      </c>
    </row>
    <row r="20" spans="1:6" s="92" customFormat="1" ht="20.25" customHeight="1" x14ac:dyDescent="0.15">
      <c r="A20" s="1273"/>
      <c r="B20" s="1243" t="s">
        <v>887</v>
      </c>
      <c r="C20" s="1227" t="str">
        <f>INDEX('t15(2)'!$A$1:$A$65531,MATCH($B20,'t15(2)'!$B$1:$B$65531,0))</f>
        <v>Art 9 c 3 DL 90/2014 - Comp Avvocati carico controparti</v>
      </c>
      <c r="D20" s="1264"/>
      <c r="E20" s="1260">
        <f>SUMIFS('t15(2)'!$C$1:$C$65531,'t15(2)'!$B$1:$B$65531,$B20)</f>
        <v>0</v>
      </c>
      <c r="F20" s="1293">
        <f>SUMIFS('t15(3)'!$C$28:$C$50,'t15(3)'!$B$28:$B$50,'Incongruenza 15'!$B20)</f>
        <v>4810</v>
      </c>
    </row>
    <row r="21" spans="1:6" s="92" customFormat="1" ht="20.25" customHeight="1" x14ac:dyDescent="0.15">
      <c r="A21" s="1273"/>
      <c r="B21" s="1243" t="s">
        <v>888</v>
      </c>
      <c r="C21" s="1227" t="str">
        <f>INDEX('t15(2)'!$A$1:$A$65531,MATCH($B21,'t15(2)'!$B$1:$B$65531,0))</f>
        <v>Art 9 c 6 DL 90/2014 - Comp Avvocati spese compensate</v>
      </c>
      <c r="D21" s="1264"/>
      <c r="E21" s="1260">
        <f>SUMIFS('t15(2)'!$C$1:$C$65531,'t15(2)'!$B$1:$B$65531,$B21)</f>
        <v>0</v>
      </c>
      <c r="F21" s="1293">
        <f>SUMIFS('t15(3)'!$C$28:$C$50,'t15(3)'!$B$28:$B$50,'Incongruenza 15'!$B21)</f>
        <v>0</v>
      </c>
    </row>
    <row r="22" spans="1:6" s="92" customFormat="1" ht="20.25" customHeight="1" x14ac:dyDescent="0.15">
      <c r="A22" s="1273"/>
      <c r="B22" s="1232" t="s">
        <v>1243</v>
      </c>
      <c r="C22" s="1227" t="s">
        <v>1323</v>
      </c>
      <c r="D22" s="1259"/>
      <c r="E22" s="1262"/>
      <c r="F22" s="1406">
        <f>SUMIFS('t15(3)'!$C$28:$C$50,'t15(3)'!$B$28:$B$50,'Incongruenza 15'!$B22)</f>
        <v>26307</v>
      </c>
    </row>
    <row r="23" spans="1:6" s="92" customFormat="1" ht="20.25" customHeight="1" x14ac:dyDescent="0.15">
      <c r="A23" s="1273"/>
      <c r="B23" s="1243" t="s">
        <v>890</v>
      </c>
      <c r="C23" s="1227" t="str">
        <f>INDEX('t15(3)'!$A$1:$A$65529,MATCH($B23,'t15(3)'!$B$1:$B$65529,0))</f>
        <v>Art 1 c 1091 L 145/2018 - Rec. ev. IMU e TARI</v>
      </c>
      <c r="D23" s="1259"/>
      <c r="E23" s="1258">
        <f>SUMIFS('t15(2)'!$C$1:$C$65531,'t15(2)'!$B$1:$B$65531,$B23)</f>
        <v>0</v>
      </c>
      <c r="F23" s="1407">
        <f>SUMIFS('t15(3)'!$C$28:$C$50,'t15(3)'!$B$28:$B$50,'Incongruenza 15'!$B23)</f>
        <v>0</v>
      </c>
    </row>
    <row r="24" spans="1:6" s="92" customFormat="1" ht="20.25" customHeight="1" x14ac:dyDescent="0.15">
      <c r="A24" s="1271"/>
      <c r="B24" s="1232" t="s">
        <v>802</v>
      </c>
      <c r="C24" s="1224" t="str">
        <f>INDEX('t15(3)'!$A$1:$A$65529,MATCH($B24,'t15(3)'!$B$1:$B$65529,0))</f>
        <v>Art 56-ter Ccnl 16-18 - Risorse serv agg PL iniz privata</v>
      </c>
      <c r="D24" s="1259"/>
      <c r="E24" s="1262"/>
      <c r="F24" s="1293">
        <f>SUMIFS('t15(3)'!$C$28:$C$50,'t15(3)'!$B$28:$B$50,'Incongruenza 15'!$B24)</f>
        <v>0</v>
      </c>
    </row>
    <row r="25" spans="1:6" s="92" customFormat="1" ht="20.25" customHeight="1" x14ac:dyDescent="0.15">
      <c r="A25" s="1273"/>
      <c r="B25" s="1232" t="s">
        <v>1241</v>
      </c>
      <c r="C25" s="1227" t="s">
        <v>1324</v>
      </c>
      <c r="D25" s="1259"/>
      <c r="E25" s="1262"/>
      <c r="F25" s="1406">
        <f>SUMIFS('t15(3)'!$C$28:$C$50,'t15(3)'!$B$28:$B$50,'Incongruenza 15'!$B25)</f>
        <v>0</v>
      </c>
    </row>
    <row r="26" spans="1:6" s="92" customFormat="1" ht="20.25" customHeight="1" x14ac:dyDescent="0.15">
      <c r="A26" s="1273"/>
      <c r="B26" s="1232" t="s">
        <v>1242</v>
      </c>
      <c r="C26" s="1227" t="s">
        <v>1325</v>
      </c>
      <c r="D26" s="1259"/>
      <c r="E26" s="1262"/>
      <c r="F26" s="1406">
        <f>SUMIFS('t15(3)'!$C$28:$C$50,'t15(3)'!$B$28:$B$50,'Incongruenza 15'!$B26)</f>
        <v>0</v>
      </c>
    </row>
    <row r="27" spans="1:6" s="92" customFormat="1" ht="20.25" customHeight="1" x14ac:dyDescent="0.15">
      <c r="A27" s="1273"/>
      <c r="B27" s="1232" t="s">
        <v>1246</v>
      </c>
      <c r="C27" s="1227" t="str">
        <f>INDEX('t15(3)'!$A$1:$A$65529,MATCH($B27,'t15(3)'!$B$1:$B$65529,0))</f>
        <v>Art 79 c 2 L D Ccnl 19-21 -Risp. straord. cons. anno prec.</v>
      </c>
      <c r="D27" s="1259"/>
      <c r="E27" s="1262"/>
      <c r="F27" s="1293">
        <f>SUMIFS('t15(3)'!$C$28:$C$50,'t15(3)'!$B$28:$B$50,'Incongruenza 15'!$B27)</f>
        <v>15640</v>
      </c>
    </row>
    <row r="28" spans="1:6" s="92" customFormat="1" ht="20.25" customHeight="1" x14ac:dyDescent="0.15">
      <c r="A28" s="1273"/>
      <c r="B28" s="1232" t="s">
        <v>799</v>
      </c>
      <c r="C28" s="1227" t="str">
        <f>INDEX('t15(3)'!$A$1:$A$65529,MATCH($B28,'t15(3)'!$B$1:$B$65529,0))</f>
        <v>Art 70-ter Ccnl 16-18 - Contr Istat e Enti pubbl autorizz</v>
      </c>
      <c r="D28" s="1259"/>
      <c r="E28" s="1262"/>
      <c r="F28" s="1293">
        <f>SUMIFS('t15(3)'!$C$28:$C$50,'t15(3)'!$B$28:$B$50,'Incongruenza 15'!$B28)</f>
        <v>0</v>
      </c>
    </row>
    <row r="29" spans="1:6" s="92" customFormat="1" ht="20.25" customHeight="1" x14ac:dyDescent="0.15">
      <c r="A29" s="1273"/>
      <c r="B29" s="1232" t="s">
        <v>1250</v>
      </c>
      <c r="C29" s="1227" t="str">
        <f>INDEX('t15(3)'!$A$1:$A$65529,MATCH($B29,'t15(3)'!$B$1:$B$65529,0))</f>
        <v>Art 1 c 604 L 234/2021 - Increm 0,22% m.s. 2018 dal 1.1.2022</v>
      </c>
      <c r="D29" s="1259"/>
      <c r="E29" s="1258">
        <f>SUMIFS('t15(2)'!$C$1:$C$65531,'t15(2)'!$B$1:$B$65531,$B29)</f>
        <v>208</v>
      </c>
      <c r="F29" s="1293">
        <f>SUMIFS('t15(3)'!$C$28:$C$50,'t15(3)'!$B$28:$B$50,'Incongruenza 15'!$B29)</f>
        <v>2906</v>
      </c>
    </row>
    <row r="30" spans="1:6" s="92" customFormat="1" ht="20.25" customHeight="1" x14ac:dyDescent="0.15">
      <c r="A30" s="1276"/>
      <c r="B30" s="1412" t="s">
        <v>1217</v>
      </c>
      <c r="C30" s="1227" t="s">
        <v>1326</v>
      </c>
      <c r="D30" s="1259"/>
      <c r="E30" s="1258">
        <f>SUMIFS('t15(2)'!$C$1:$C$65531,'t15(2)'!$B$1:$B$65531,$B30)</f>
        <v>0</v>
      </c>
      <c r="F30" s="1293">
        <f>SUMIFS('t15(3)'!$C$28:$C$50,'t15(3)'!$B$28:$B$50,'Incongruenza 15'!$B30)</f>
        <v>0</v>
      </c>
    </row>
    <row r="31" spans="1:6" ht="20.25" customHeight="1" x14ac:dyDescent="0.2">
      <c r="A31" s="1418"/>
      <c r="B31" s="1243" t="s">
        <v>1219</v>
      </c>
      <c r="C31" s="1227" t="str">
        <f>INDEX('t15(2)'!$A$1:$A$65531,MATCH($B31,'t15(2)'!$B$1:$B$65531,0))</f>
        <v>Art 8 c 5 DL 13/2023 - Incent. funz. tecniche progetti PNRR</v>
      </c>
      <c r="D31" s="1259"/>
      <c r="E31" s="1260">
        <f>SUMIFS('t15(2)'!$C$1:$C$65531,'t15(2)'!$B$1:$B$65531,$B31)</f>
        <v>0</v>
      </c>
      <c r="F31" s="1408"/>
    </row>
    <row r="32" spans="1:6" s="92" customFormat="1" ht="20.25" customHeight="1" x14ac:dyDescent="0.15">
      <c r="A32" s="1273"/>
      <c r="B32" s="1243" t="s">
        <v>279</v>
      </c>
      <c r="C32" s="1227" t="str">
        <f>INDEX('t15(2)'!$A$1:$A$65531,MATCH($B32,'t15(2)'!$B$1:$B$65531,0))</f>
        <v>Somme non utilizzate fondo/i anno precedente</v>
      </c>
      <c r="D32" s="1264"/>
      <c r="E32" s="1260">
        <f>SUMIFS('t15(2)'!$C$1:$C$65531,'t15(2)'!$B$1:$B$65531,$B32)</f>
        <v>0</v>
      </c>
      <c r="F32" s="1293">
        <f>SUMIFS('t15(3)'!$C$28:$C$50,'t15(3)'!$B$28:$B$50,'Incongruenza 15'!$B32)</f>
        <v>35597</v>
      </c>
    </row>
    <row r="33" spans="1:6" s="92" customFormat="1" ht="40.35" customHeight="1" x14ac:dyDescent="0.15">
      <c r="A33" s="1273"/>
      <c r="B33" s="914"/>
      <c r="C33" s="1243"/>
      <c r="D33" s="1256" t="s">
        <v>1054</v>
      </c>
      <c r="E33" s="1263"/>
      <c r="F33" s="1294"/>
    </row>
    <row r="34" spans="1:6" s="92" customFormat="1" ht="20.25" customHeight="1" x14ac:dyDescent="0.15">
      <c r="A34" s="1271"/>
      <c r="B34" s="1232" t="s">
        <v>1259</v>
      </c>
      <c r="C34" s="1224" t="str">
        <f>INDEX('t15(3)'!$A$1:$A$65529,MATCH($B34,'t15(3)'!$B$1:$B$65529,0))</f>
        <v>Art 11bis c2 DL135/18 - Increm pos e ris E.Q. rinunce ass.li</v>
      </c>
      <c r="D34" s="1259"/>
      <c r="E34" s="1262"/>
      <c r="F34" s="1293">
        <f>SUMIFS('t15(3)'!$C$65:$C$70,'t15(3)'!$B$65:$B$70,'Incongruenza 15'!$B34)</f>
        <v>0</v>
      </c>
    </row>
    <row r="35" spans="1:6" s="92" customFormat="1" ht="20.25" customHeight="1" x14ac:dyDescent="0.15">
      <c r="A35" s="1273"/>
      <c r="B35" s="1232" t="s">
        <v>943</v>
      </c>
      <c r="C35" s="1227" t="str">
        <f>INDEX('t15(3)'!$A$1:$A$65529,MATCH($B35,'t15(3)'!$B$1:$B$65529,0))</f>
        <v>Art 39 Ccnl 14.9.00 - Ris straord elettorale</v>
      </c>
      <c r="D35" s="1259"/>
      <c r="E35" s="1262"/>
      <c r="F35" s="1293">
        <f>SUMIFS('t15(3)'!$C$79:$C$82,'t15(3)'!$B$79:$B$82,'Incongruenza 15'!$B35)</f>
        <v>0</v>
      </c>
    </row>
    <row r="36" spans="1:6" ht="20.25" customHeight="1" x14ac:dyDescent="0.2">
      <c r="A36" s="1273"/>
      <c r="B36" s="1232" t="s">
        <v>945</v>
      </c>
      <c r="C36" s="1227" t="str">
        <f>INDEX('t15(3)'!$A$1:$A$65529,MATCH($B36,'t15(3)'!$B$1:$B$65529,0))</f>
        <v>Art 39 Ccnl 14.9.00 - Ris straord eventi str e cal naturali</v>
      </c>
      <c r="D36" s="1267"/>
      <c r="E36" s="1262"/>
      <c r="F36" s="1293">
        <f>SUMIFS('t15(3)'!$C$79:$C$82,'t15(3)'!$B$79:$B$82,'Incongruenza 15'!$B36)</f>
        <v>0</v>
      </c>
    </row>
    <row r="37" spans="1:6" ht="20.25" customHeight="1" x14ac:dyDescent="0.2">
      <c r="A37" s="1271"/>
      <c r="B37" s="1232" t="s">
        <v>1115</v>
      </c>
      <c r="C37" s="1227" t="str">
        <f>INDEX('t15(1)'!$A$1:$A$65514,MATCH($B37,'t15(1)'!$B$1:$B$65514,0))</f>
        <v>(eventuali) Quote a rimborso ex art 43 c 2 Ccnl 16-5-01</v>
      </c>
      <c r="D37" s="1409">
        <f>SUMIFS('t15(1)'!$C$1:$C$65514,'t15(1)'!$B$1:$B$65514,$B37)</f>
        <v>0</v>
      </c>
      <c r="E37" s="1259"/>
      <c r="F37" s="1295"/>
    </row>
    <row r="38" spans="1:6" ht="20.25" customHeight="1" x14ac:dyDescent="0.2">
      <c r="A38" s="1271"/>
      <c r="B38" s="1232" t="s">
        <v>1250</v>
      </c>
      <c r="C38" s="1224" t="str">
        <f>INDEX('t15(3)'!$A$1:$A$65529,MATCH($B38,'t15(3)'!$B$1:$B$65529,0))</f>
        <v>Art 1 c 604 L 234/2021 - Increm 0,22% m.s. 2018 dal 1.1.2022</v>
      </c>
      <c r="D38" s="1409">
        <f>SUMIFS('t15(1)'!$C$1:$C$65514,'t15(1)'!$B$1:$B$65514,$B38)</f>
        <v>0</v>
      </c>
      <c r="E38" s="1262"/>
      <c r="F38" s="1293">
        <f>SUMIFS('t15(3)'!$C$65:$C$70,'t15(3)'!$B$65:$B$70,'Incongruenza 15'!$B38)</f>
        <v>850</v>
      </c>
    </row>
    <row r="39" spans="1:6" ht="20.25" customHeight="1" x14ac:dyDescent="0.2">
      <c r="A39" s="1271"/>
      <c r="B39" s="1232" t="s">
        <v>1214</v>
      </c>
      <c r="C39" s="1227" t="s">
        <v>1327</v>
      </c>
      <c r="D39" s="1410">
        <f>SUMIFS('t15(1)'!$C$1:$C$65514,'t15(1)'!$B$1:$B$65514,$B39)</f>
        <v>0</v>
      </c>
      <c r="E39" s="1419"/>
      <c r="F39" s="1411"/>
    </row>
    <row r="40" spans="1:6" ht="40.35" customHeight="1" x14ac:dyDescent="0.2">
      <c r="A40" s="1273"/>
      <c r="B40" s="951"/>
      <c r="C40" s="1243"/>
      <c r="D40" s="1256" t="s">
        <v>1055</v>
      </c>
      <c r="E40" s="1263"/>
      <c r="F40" s="1294"/>
    </row>
    <row r="41" spans="1:6" ht="33.75" x14ac:dyDescent="0.2">
      <c r="A41" s="1273"/>
      <c r="B41" s="1232" t="s">
        <v>1402</v>
      </c>
      <c r="C41" s="1265" t="str">
        <f>'SICI(1)'!D25</f>
        <v xml:space="preserve"> Art. 107, comma 1 Ccnl 16-18 e Art. 58, comma 1 Ccnl 19-21- incrementi retribuzione di posizione (valutata su base annua corretta per la quota di convenzione, euro)</v>
      </c>
      <c r="D41" s="1225">
        <f>SUM('SICI(1)'!F25)</f>
        <v>0</v>
      </c>
      <c r="E41" s="1259"/>
      <c r="F41" s="1295"/>
    </row>
    <row r="42" spans="1:6" ht="32.1" customHeight="1" x14ac:dyDescent="0.2">
      <c r="A42" s="1273"/>
      <c r="B42" s="1232" t="s">
        <v>991</v>
      </c>
      <c r="C42" s="1266" t="str">
        <f>'SICI(1)'!D27</f>
        <v>Art. 107, comma 2 Ccnl 16-18 - Incremento annuo galleggiamento determinato da art. 41, comma 5 del Ccnl 16/5/2001 (valutato su base annua corretta per la quota di convenzione, euro)</v>
      </c>
      <c r="D42" s="1225">
        <f>SUM('SICI(1)'!F27)</f>
        <v>0</v>
      </c>
      <c r="E42" s="1259"/>
      <c r="F42" s="1295"/>
    </row>
    <row r="43" spans="1:6" ht="32.1" customHeight="1" x14ac:dyDescent="0.2">
      <c r="A43" s="1273"/>
      <c r="B43" s="1232" t="s">
        <v>1278</v>
      </c>
      <c r="C43" s="1266" t="s">
        <v>1445</v>
      </c>
      <c r="D43" s="1233">
        <f>SUM('SICI(1)'!F29)</f>
        <v>0</v>
      </c>
      <c r="E43" s="1267"/>
      <c r="F43" s="1296"/>
    </row>
    <row r="44" spans="1:6" ht="21.95" customHeight="1" x14ac:dyDescent="0.2">
      <c r="A44" s="1280"/>
      <c r="B44" s="1232" t="s">
        <v>1128</v>
      </c>
      <c r="C44" s="1266" t="s">
        <v>1420</v>
      </c>
      <c r="D44" s="1267"/>
      <c r="E44" s="1225">
        <f>SUM('SICI(2)'!F27)</f>
        <v>3315</v>
      </c>
      <c r="F44" s="1272">
        <f>SUM('SICI(3)'!F27)</f>
        <v>0</v>
      </c>
    </row>
    <row r="45" spans="1:6" ht="20.25" customHeight="1" x14ac:dyDescent="0.2">
      <c r="A45" s="1289" t="s">
        <v>913</v>
      </c>
      <c r="B45" s="1230" t="s">
        <v>914</v>
      </c>
      <c r="C45" s="1230"/>
      <c r="D45" s="1225">
        <f>D6-D7</f>
        <v>0</v>
      </c>
      <c r="E45" s="1225">
        <f>E6-E7</f>
        <v>0</v>
      </c>
      <c r="F45" s="1272">
        <f>F6-F7</f>
        <v>0</v>
      </c>
    </row>
    <row r="46" spans="1:6" ht="20.25" customHeight="1" thickBot="1" x14ac:dyDescent="0.25">
      <c r="A46" s="1297" t="s">
        <v>921</v>
      </c>
      <c r="B46" s="1298" t="s">
        <v>1056</v>
      </c>
      <c r="C46" s="1298"/>
      <c r="D46" s="1299">
        <f>IF(D6&lt;&gt;0,ABS(D45/D6*100),0)</f>
        <v>0</v>
      </c>
      <c r="E46" s="1299">
        <f>IF(E6&lt;&gt;0,ABS(E45/E6*100),0)</f>
        <v>0</v>
      </c>
      <c r="F46" s="1300">
        <f>IF(F6&lt;&gt;0,ABS(F45/F6*100),0)</f>
        <v>0</v>
      </c>
    </row>
  </sheetData>
  <sheetProtection algorithmName="SHA-512" hashValue="DdHeSo90RN5efAzAcWLZRSOSDgxq9VXNrEDBCic36LxF7/iYIKA0b7apAFpfUQjRB8KzdXd6C2XE3wNYysUj9g==" saltValue="ZacGhakyzQFZZezC7p5FVw==" spinCount="100000" sheet="1" formatColumns="0" selectLockedCells="1"/>
  <conditionalFormatting sqref="D46">
    <cfRule type="cellIs" dxfId="1" priority="2" stopIfTrue="1" operator="greaterThan">
      <formula>10</formula>
    </cfRule>
  </conditionalFormatting>
  <conditionalFormatting sqref="E45:F46">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8" scale="82"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2">
    <pageSetUpPr fitToPage="1"/>
  </sheetPr>
  <dimension ref="A1:K163"/>
  <sheetViews>
    <sheetView topLeftCell="A138" zoomScale="75" zoomScaleNormal="75" workbookViewId="0">
      <selection activeCell="F10" sqref="F10"/>
    </sheetView>
  </sheetViews>
  <sheetFormatPr defaultColWidth="12.6640625" defaultRowHeight="15" x14ac:dyDescent="0.15"/>
  <cols>
    <col min="1" max="1" width="6.6640625" style="539" customWidth="1"/>
    <col min="2" max="2" width="7.6640625" style="540" customWidth="1"/>
    <col min="3" max="3" width="21" style="540" customWidth="1"/>
    <col min="4" max="4" width="56.1640625" style="540" customWidth="1"/>
    <col min="5" max="5" width="22.5" style="540" customWidth="1"/>
    <col min="6" max="6" width="23.1640625" style="540" customWidth="1"/>
    <col min="7" max="7" width="21.5" style="540" customWidth="1"/>
    <col min="8" max="8" width="99.5" style="692" customWidth="1"/>
    <col min="9" max="9" width="6.5" style="508" hidden="1" customWidth="1"/>
    <col min="10" max="10" width="7.33203125" style="505" hidden="1" customWidth="1"/>
    <col min="11" max="11" width="8.6640625" style="505" hidden="1" customWidth="1"/>
    <col min="12" max="14" width="12.6640625" style="505" customWidth="1"/>
    <col min="15" max="16384" width="12.6640625" style="505"/>
  </cols>
  <sheetData>
    <row r="1" spans="1:10" ht="62.25" customHeight="1" x14ac:dyDescent="0.15">
      <c r="H1" s="683" t="s">
        <v>331</v>
      </c>
      <c r="I1" s="475"/>
    </row>
    <row r="2" spans="1:10" ht="26.25" customHeight="1" thickBot="1" x14ac:dyDescent="0.2">
      <c r="A2" s="541"/>
      <c r="B2" s="542"/>
      <c r="C2" s="542"/>
      <c r="D2" s="473" t="str">
        <f>'t1'!A1</f>
        <v>REGIONI ED AUTONOMIE LOCALI - anno 2024</v>
      </c>
      <c r="E2" s="542"/>
      <c r="F2" s="542"/>
      <c r="G2" s="542"/>
      <c r="H2" s="684"/>
      <c r="I2" s="475"/>
    </row>
    <row r="3" spans="1:10" ht="9.6" customHeight="1" x14ac:dyDescent="0.15">
      <c r="F3" s="694"/>
      <c r="G3" s="694"/>
      <c r="H3" s="688"/>
      <c r="I3" s="475"/>
    </row>
    <row r="4" spans="1:10" ht="15" customHeight="1" x14ac:dyDescent="0.15">
      <c r="A4" s="1648" t="s">
        <v>567</v>
      </c>
      <c r="B4" s="1652"/>
      <c r="C4" s="1652"/>
      <c r="F4" s="694"/>
      <c r="G4" s="694"/>
      <c r="H4" s="688"/>
      <c r="I4" s="475"/>
    </row>
    <row r="5" spans="1:10" ht="9.6" customHeight="1" x14ac:dyDescent="0.15">
      <c r="F5" s="694"/>
      <c r="G5" s="694"/>
      <c r="H5" s="688"/>
      <c r="I5" s="475"/>
    </row>
    <row r="6" spans="1:10" ht="15" customHeight="1" x14ac:dyDescent="0.15">
      <c r="F6" s="476" t="s">
        <v>272</v>
      </c>
      <c r="G6" s="476" t="s">
        <v>273</v>
      </c>
      <c r="H6" s="685"/>
      <c r="I6" s="475"/>
    </row>
    <row r="7" spans="1:10" ht="30" customHeight="1" x14ac:dyDescent="0.15">
      <c r="A7" s="539" t="s">
        <v>290</v>
      </c>
      <c r="B7" s="1601" t="s">
        <v>568</v>
      </c>
      <c r="C7" s="1601"/>
      <c r="D7" s="1601"/>
      <c r="E7" s="1602"/>
      <c r="F7" s="451"/>
      <c r="G7" s="451"/>
      <c r="H7" s="769" t="str">
        <f>IF(I7=0,"RISPOSTA OBBLIGATORIA SOLO SE SI E' RISPOSTO SI' ALLA DOMANDA 15 DELLA SI_1A","")</f>
        <v>RISPOSTA OBBLIGATORIA SOLO SE SI E' RISPOSTO SI' ALLA DOMANDA 15 DELLA SI_1A</v>
      </c>
      <c r="I7" s="475">
        <v>0</v>
      </c>
      <c r="J7" s="505" t="str">
        <f>IF(I7=1,"VERO",IF(I7=2,"FALSO",""))</f>
        <v/>
      </c>
    </row>
    <row r="8" spans="1:10" ht="15.6" customHeight="1" x14ac:dyDescent="0.15">
      <c r="A8" s="584"/>
      <c r="B8" s="694"/>
      <c r="C8" s="694"/>
      <c r="D8" s="694"/>
      <c r="E8" s="694"/>
      <c r="F8" s="694"/>
      <c r="G8" s="694"/>
      <c r="H8" s="688"/>
      <c r="I8" s="475"/>
    </row>
    <row r="9" spans="1:10" ht="15" customHeight="1" x14ac:dyDescent="0.15">
      <c r="F9" s="476" t="s">
        <v>569</v>
      </c>
      <c r="H9" s="685"/>
      <c r="I9" s="475"/>
    </row>
    <row r="10" spans="1:10" ht="30" customHeight="1" x14ac:dyDescent="0.15">
      <c r="A10" s="539" t="s">
        <v>291</v>
      </c>
      <c r="C10" s="1614" t="s">
        <v>570</v>
      </c>
      <c r="D10" s="1614"/>
      <c r="E10" s="1645"/>
      <c r="F10" s="478"/>
      <c r="G10" s="1603" t="str">
        <f>IF($I$7=2,IF($F$10=0,"RISPOSTA OBBLIGATORIA"," "),IF(AND(I7=1,F10&gt;0),"LA RISPOSTA DATA IN QUESTA SEZIONE NON VERRA' CONSIDERATA",IF(F10&gt;0,"RISPONDERE NO ALLA DOMANDA 1"," ")))</f>
        <v xml:space="preserve"> </v>
      </c>
      <c r="H10" s="1646"/>
      <c r="I10" s="475"/>
    </row>
    <row r="11" spans="1:10" ht="14.85" customHeight="1" x14ac:dyDescent="0.15">
      <c r="A11" s="584"/>
      <c r="B11" s="694"/>
      <c r="C11" s="694"/>
      <c r="D11" s="694"/>
      <c r="E11" s="694"/>
      <c r="F11" s="694"/>
      <c r="G11" s="694"/>
      <c r="H11" s="688"/>
      <c r="I11" s="475"/>
    </row>
    <row r="12" spans="1:10" ht="30" customHeight="1" x14ac:dyDescent="0.15">
      <c r="C12" s="1614" t="s">
        <v>571</v>
      </c>
      <c r="D12" s="1614"/>
      <c r="E12" s="1645"/>
      <c r="F12" s="476" t="s">
        <v>272</v>
      </c>
      <c r="G12" s="476" t="s">
        <v>273</v>
      </c>
      <c r="H12" s="685"/>
      <c r="I12" s="475"/>
    </row>
    <row r="13" spans="1:10" ht="33" customHeight="1" x14ac:dyDescent="0.15">
      <c r="B13" s="540">
        <v>5</v>
      </c>
      <c r="C13" s="1644" t="s">
        <v>539</v>
      </c>
      <c r="D13" s="1644"/>
      <c r="E13" s="1644"/>
      <c r="F13" s="547"/>
      <c r="G13" s="547"/>
      <c r="H13" s="688" t="str">
        <f>IF($I$7=1,IF(I13=0,"RISPOSTA OBBLIGATORIA"," "),IF(OR($I$7=2,$F$10&gt;0),"LA RISPOSTA DATA IN QUESTA SEZIONE NON VERRA' CONSIDERATA",IF(I13&gt;0,"RISPONDERE ALLA DOMANDA 1"," ")))</f>
        <v xml:space="preserve"> </v>
      </c>
      <c r="I13" s="475">
        <v>0</v>
      </c>
      <c r="J13" s="505" t="str">
        <f>IF(I13=1,"VERO",IF(I13=2,"FALSO",""))</f>
        <v/>
      </c>
    </row>
    <row r="14" spans="1:10" ht="9.6" customHeight="1" x14ac:dyDescent="0.15">
      <c r="C14" s="1644"/>
      <c r="D14" s="1644"/>
      <c r="E14" s="1644"/>
      <c r="H14" s="689"/>
      <c r="I14" s="475"/>
    </row>
    <row r="15" spans="1:10" ht="33" customHeight="1" x14ac:dyDescent="0.15">
      <c r="B15" s="540">
        <v>6</v>
      </c>
      <c r="C15" s="1644" t="s">
        <v>540</v>
      </c>
      <c r="D15" s="1644"/>
      <c r="E15" s="1644"/>
      <c r="F15" s="547"/>
      <c r="G15" s="547"/>
      <c r="H15" s="688" t="str">
        <f>IF($I$7=1,IF(I15=0,"RISPOSTA OBBLIGATORIA"," "),IF(OR($I$7=2,$F$10&gt;0),"LA RISPOSTA DATA IN QUESTA SEZIONE NON VERRA' CONSIDERATA",IF(I15&gt;0,"RISPONDERE ALLA DOMANDA 1"," ")))</f>
        <v xml:space="preserve"> </v>
      </c>
      <c r="I15" s="475">
        <v>0</v>
      </c>
      <c r="J15" s="505" t="str">
        <f>IF(I15=1,"VERO",IF(I15=2,"FALSO",""))</f>
        <v/>
      </c>
    </row>
    <row r="16" spans="1:10" ht="9.6" customHeight="1" x14ac:dyDescent="0.15">
      <c r="C16" s="1644"/>
      <c r="D16" s="1644"/>
      <c r="E16" s="1644"/>
      <c r="H16" s="689"/>
      <c r="I16" s="475"/>
    </row>
    <row r="17" spans="1:10" ht="33" customHeight="1" x14ac:dyDescent="0.15">
      <c r="B17" s="540">
        <v>7</v>
      </c>
      <c r="C17" s="1644" t="s">
        <v>541</v>
      </c>
      <c r="D17" s="1644"/>
      <c r="E17" s="1644"/>
      <c r="F17" s="547"/>
      <c r="G17" s="547"/>
      <c r="H17" s="688" t="str">
        <f>IF($I$7=1,IF(I17=0,"RISPOSTA OBBLIGATORIA"," "),IF(OR($I$7=2,$F$10&gt;0),"LA RISPOSTA DATA IN QUESTA SEZIONE NON VERRA' CONSIDERATA",IF(I17&gt;0,"RISPONDERE ALLA DOMANDA 1"," ")))</f>
        <v xml:space="preserve"> </v>
      </c>
      <c r="I17" s="475">
        <v>0</v>
      </c>
      <c r="J17" s="505" t="str">
        <f>IF(I17=1,"VERO",IF(I17=2,"FALSO",""))</f>
        <v/>
      </c>
    </row>
    <row r="18" spans="1:10" ht="9.6" customHeight="1" x14ac:dyDescent="0.15">
      <c r="C18" s="1644"/>
      <c r="D18" s="1644"/>
      <c r="E18" s="1644"/>
      <c r="H18" s="689"/>
      <c r="I18" s="475"/>
    </row>
    <row r="19" spans="1:10" ht="33" customHeight="1" x14ac:dyDescent="0.15">
      <c r="B19" s="540">
        <v>8</v>
      </c>
      <c r="C19" s="1644" t="s">
        <v>542</v>
      </c>
      <c r="D19" s="1644"/>
      <c r="E19" s="1644"/>
      <c r="F19" s="547"/>
      <c r="G19" s="547"/>
      <c r="H19" s="688" t="str">
        <f>IF($I$7=1,IF(I19=0,"RISPOSTA OBBLIGATORIA"," "),IF(OR($I$7=2,$F$10&gt;0),"LA RISPOSTA DATA IN QUESTA SEZIONE NON VERRA' CONSIDERATA",IF(I19&gt;0,"RISPONDERE ALLA DOMANDA 1"," ")))</f>
        <v xml:space="preserve"> </v>
      </c>
      <c r="I19" s="475">
        <v>0</v>
      </c>
      <c r="J19" s="505" t="str">
        <f>IF(I19=1,"VERO",IF(I19=2,"FALSO",""))</f>
        <v/>
      </c>
    </row>
    <row r="20" spans="1:10" ht="9.6" customHeight="1" x14ac:dyDescent="0.15">
      <c r="A20" s="584"/>
      <c r="B20" s="694"/>
      <c r="C20" s="1644"/>
      <c r="D20" s="1644"/>
      <c r="E20" s="1644"/>
      <c r="F20" s="588"/>
      <c r="G20" s="585"/>
      <c r="H20" s="697"/>
      <c r="I20" s="475"/>
    </row>
    <row r="21" spans="1:10" ht="33" customHeight="1" x14ac:dyDescent="0.15">
      <c r="B21" s="540">
        <v>9</v>
      </c>
      <c r="C21" s="1644" t="s">
        <v>543</v>
      </c>
      <c r="D21" s="1644"/>
      <c r="E21" s="1644"/>
      <c r="F21" s="547"/>
      <c r="G21" s="547"/>
      <c r="H21" s="688" t="str">
        <f>IF($I$7=1,IF(I21=0,"RISPOSTA OBBLIGATORIA"," "),IF(OR($I$7=2,$F$10&gt;0),"LA RISPOSTA DATA IN QUESTA SEZIONE NON VERRA' CONSIDERATA",IF(I21&gt;0,"RISPONDERE ALLA DOMANDA 1"," ")))</f>
        <v xml:space="preserve"> </v>
      </c>
      <c r="I21" s="475">
        <v>0</v>
      </c>
      <c r="J21" s="505" t="str">
        <f>IF(I21=1,"VERO",IF(I21=2,"FALSO",""))</f>
        <v/>
      </c>
    </row>
    <row r="22" spans="1:10" ht="9.6" customHeight="1" x14ac:dyDescent="0.15">
      <c r="C22" s="1644"/>
      <c r="D22" s="1644"/>
      <c r="E22" s="1644"/>
      <c r="H22" s="689"/>
      <c r="I22" s="475"/>
    </row>
    <row r="23" spans="1:10" ht="33" customHeight="1" x14ac:dyDescent="0.15">
      <c r="B23" s="540">
        <v>10</v>
      </c>
      <c r="C23" s="1644" t="s">
        <v>544</v>
      </c>
      <c r="D23" s="1644"/>
      <c r="E23" s="1644"/>
      <c r="F23" s="547"/>
      <c r="G23" s="547"/>
      <c r="H23" s="688" t="str">
        <f>IF($I$7=1,IF(I23=0,"RISPOSTA OBBLIGATORIA"," "),IF(OR($I$7=2,$F$10&gt;0),"LA RISPOSTA DATA IN QUESTA SEZIONE NON VERRA' CONSIDERATA",IF(I23&gt;0,"RISPONDERE ALLA DOMANDA 1"," ")))</f>
        <v xml:space="preserve"> </v>
      </c>
      <c r="I23" s="475">
        <v>0</v>
      </c>
      <c r="J23" s="505" t="str">
        <f>IF(I23=1,"VERO",IF(I23=2,"FALSO",""))</f>
        <v/>
      </c>
    </row>
    <row r="24" spans="1:10" ht="9.6" customHeight="1" x14ac:dyDescent="0.15">
      <c r="C24" s="1644"/>
      <c r="D24" s="1644"/>
      <c r="E24" s="1644"/>
      <c r="H24" s="689"/>
      <c r="I24" s="475"/>
    </row>
    <row r="25" spans="1:10" ht="37.35" customHeight="1" x14ac:dyDescent="0.15">
      <c r="B25" s="540">
        <v>11</v>
      </c>
      <c r="C25" s="1644" t="s">
        <v>545</v>
      </c>
      <c r="D25" s="1644"/>
      <c r="E25" s="1644"/>
      <c r="F25" s="547"/>
      <c r="G25" s="547"/>
      <c r="H25" s="688" t="str">
        <f>IF($I$7=1,IF(I25=0,"RISPOSTA OBBLIGATORIA"," "),IF(OR($I$7=2,$F$10&gt;0),"LA RISPOSTA DATA IN QUESTA SEZIONE NON VERRA' CONSIDERATA",IF(I25&gt;0,"RISPONDERE ALLA DOMANDA 1"," ")))</f>
        <v xml:space="preserve"> </v>
      </c>
      <c r="I25" s="475">
        <v>0</v>
      </c>
      <c r="J25" s="505" t="str">
        <f>IF(I25=1,"VERO",IF(I25=2,"FALSO",""))</f>
        <v/>
      </c>
    </row>
    <row r="26" spans="1:10" ht="9.6" customHeight="1" x14ac:dyDescent="0.15">
      <c r="C26" s="1644"/>
      <c r="D26" s="1644"/>
      <c r="E26" s="1644"/>
      <c r="H26" s="689"/>
      <c r="I26" s="475"/>
    </row>
    <row r="27" spans="1:10" ht="33" customHeight="1" x14ac:dyDescent="0.15">
      <c r="B27" s="540">
        <v>12</v>
      </c>
      <c r="C27" s="1644" t="s">
        <v>546</v>
      </c>
      <c r="D27" s="1644"/>
      <c r="E27" s="1644"/>
      <c r="F27" s="547"/>
      <c r="G27" s="547"/>
      <c r="H27" s="688" t="str">
        <f>IF($I$7=1,IF(I27=0,"RISPOSTA OBBLIGATORIA"," "),IF(OR($I$7=2,$F$10&gt;0),"LA RISPOSTA DATA IN QUESTA SEZIONE NON VERRA' CONSIDERATA",IF(I27&gt;0,"RISPONDERE ALLA DOMANDA 1"," ")))</f>
        <v xml:space="preserve"> </v>
      </c>
      <c r="I27" s="475">
        <v>0</v>
      </c>
      <c r="J27" s="505" t="str">
        <f>IF(I27=1,"VERO",IF(I27=2,"FALSO",""))</f>
        <v/>
      </c>
    </row>
    <row r="28" spans="1:10" ht="9.6" customHeight="1" x14ac:dyDescent="0.15">
      <c r="C28" s="1644"/>
      <c r="D28" s="1644"/>
      <c r="E28" s="1644"/>
      <c r="H28" s="689"/>
      <c r="I28" s="475"/>
    </row>
    <row r="29" spans="1:10" ht="33" customHeight="1" x14ac:dyDescent="0.15">
      <c r="B29" s="540">
        <v>13</v>
      </c>
      <c r="C29" s="1644" t="s">
        <v>547</v>
      </c>
      <c r="D29" s="1644"/>
      <c r="E29" s="1644"/>
      <c r="F29" s="547"/>
      <c r="G29" s="547"/>
      <c r="H29" s="688" t="str">
        <f>IF($I$7=1,IF(I29=0,"RISPOSTA OBBLIGATORIA"," "),IF(OR($I$7=2,$F$10&gt;0),"LA RISPOSTA DATA IN QUESTA SEZIONE NON VERRA' CONSIDERATA",IF(I29&gt;0,"RISPONDERE ALLA DOMANDA 1"," ")))</f>
        <v xml:space="preserve"> </v>
      </c>
      <c r="I29" s="475">
        <v>0</v>
      </c>
      <c r="J29" s="505" t="str">
        <f>IF(I29=1,"VERO",IF(I29=2,"FALSO",""))</f>
        <v/>
      </c>
    </row>
    <row r="30" spans="1:10" ht="9.6" customHeight="1" x14ac:dyDescent="0.15">
      <c r="C30" s="1644"/>
      <c r="D30" s="1644"/>
      <c r="E30" s="1644"/>
      <c r="H30" s="689"/>
      <c r="I30" s="475"/>
    </row>
    <row r="31" spans="1:10" ht="38.85" customHeight="1" x14ac:dyDescent="0.15">
      <c r="B31" s="540">
        <v>14</v>
      </c>
      <c r="C31" s="1644" t="s">
        <v>572</v>
      </c>
      <c r="D31" s="1644"/>
      <c r="E31" s="1644"/>
      <c r="F31" s="547"/>
      <c r="G31" s="547"/>
      <c r="H31" s="688" t="str">
        <f>IF($I$7=1,IF(I31=0,"RISPOSTA OBBLIGATORIA"," "),IF(OR($I$7=2,$F$10&gt;0),"LA RISPOSTA DATA IN QUESTA SEZIONE NON VERRA' CONSIDERATA",IF(I31&gt;0,"RISPONDERE ALLA DOMANDA 1"," ")))</f>
        <v xml:space="preserve"> </v>
      </c>
      <c r="I31" s="475">
        <v>0</v>
      </c>
      <c r="J31" s="505" t="str">
        <f>IF(I31=1,"VERO",IF(I31=2,"FALSO",""))</f>
        <v/>
      </c>
    </row>
    <row r="32" spans="1:10" ht="9.6" customHeight="1" x14ac:dyDescent="0.15">
      <c r="C32" s="1644"/>
      <c r="D32" s="1644"/>
      <c r="E32" s="1644"/>
      <c r="H32" s="689"/>
      <c r="I32" s="475"/>
    </row>
    <row r="33" spans="1:10" ht="33" customHeight="1" x14ac:dyDescent="0.15">
      <c r="B33" s="540">
        <v>15</v>
      </c>
      <c r="C33" s="1644" t="s">
        <v>362</v>
      </c>
      <c r="D33" s="1644"/>
      <c r="E33" s="1644"/>
      <c r="F33" s="698"/>
      <c r="G33" s="698"/>
      <c r="H33" s="688" t="str">
        <f>IF($I$7=1,IF(I33=0,"RISPOSTA OBBLIGATORIA"," "),IF(OR($I$7=2,$F$10&gt;0),"LA RISPOSTA DATA IN QUESTA SEZIONE NON VERRA' CONSIDERATA",IF(I33&gt;0,"RISPONDERE ALLA DOMANDA 1"," ")))</f>
        <v xml:space="preserve"> </v>
      </c>
      <c r="I33" s="475">
        <v>0</v>
      </c>
      <c r="J33" s="505" t="str">
        <f>IF(I33=1,"VERO",IF(I33=2,"FALSO",""))</f>
        <v/>
      </c>
    </row>
    <row r="34" spans="1:10" ht="9.6" customHeight="1" thickBot="1" x14ac:dyDescent="0.2">
      <c r="A34" s="541"/>
      <c r="B34" s="542"/>
      <c r="C34" s="1647"/>
      <c r="D34" s="1647"/>
      <c r="E34" s="1647"/>
      <c r="F34" s="542"/>
      <c r="G34" s="542"/>
      <c r="H34" s="699"/>
      <c r="I34" s="475"/>
    </row>
    <row r="35" spans="1:10" ht="9.6" customHeight="1" x14ac:dyDescent="0.15">
      <c r="C35" s="1644"/>
      <c r="D35" s="1644"/>
      <c r="E35" s="1644"/>
      <c r="H35" s="689"/>
      <c r="I35" s="475"/>
    </row>
    <row r="36" spans="1:10" ht="15" customHeight="1" x14ac:dyDescent="0.15">
      <c r="A36" s="1648" t="s">
        <v>573</v>
      </c>
      <c r="B36" s="1649"/>
      <c r="C36" s="1649"/>
      <c r="D36" s="695"/>
      <c r="E36" s="695"/>
      <c r="H36" s="689"/>
      <c r="I36" s="475"/>
    </row>
    <row r="37" spans="1:10" ht="9.6" customHeight="1" x14ac:dyDescent="0.15">
      <c r="C37" s="695"/>
      <c r="D37" s="695"/>
      <c r="E37" s="695"/>
      <c r="H37" s="689"/>
      <c r="I37" s="475"/>
    </row>
    <row r="38" spans="1:10" ht="15" customHeight="1" x14ac:dyDescent="0.15">
      <c r="F38" s="476" t="s">
        <v>272</v>
      </c>
      <c r="G38" s="476" t="s">
        <v>273</v>
      </c>
      <c r="H38" s="685"/>
      <c r="I38" s="475"/>
    </row>
    <row r="39" spans="1:10" ht="30" customHeight="1" x14ac:dyDescent="0.15">
      <c r="A39" s="539" t="s">
        <v>332</v>
      </c>
      <c r="B39" s="1601" t="s">
        <v>568</v>
      </c>
      <c r="C39" s="1601"/>
      <c r="D39" s="1601"/>
      <c r="E39" s="1602"/>
      <c r="F39" s="451"/>
      <c r="G39" s="451"/>
      <c r="H39" s="596"/>
      <c r="I39" s="475">
        <v>0</v>
      </c>
      <c r="J39" s="505" t="str">
        <f>IF(I39=1,"VERO",IF(I39=2,"FALSO",""))</f>
        <v/>
      </c>
    </row>
    <row r="40" spans="1:10" ht="15.6" customHeight="1" x14ac:dyDescent="0.15">
      <c r="A40" s="584"/>
      <c r="B40" s="694"/>
      <c r="C40" s="694"/>
      <c r="D40" s="694"/>
      <c r="E40" s="694"/>
      <c r="F40" s="694"/>
      <c r="G40" s="694"/>
      <c r="H40" s="688"/>
      <c r="I40" s="475"/>
    </row>
    <row r="41" spans="1:10" ht="15" customHeight="1" x14ac:dyDescent="0.15">
      <c r="F41" s="476" t="s">
        <v>569</v>
      </c>
      <c r="H41" s="685"/>
      <c r="I41" s="475"/>
    </row>
    <row r="42" spans="1:10" ht="30" customHeight="1" x14ac:dyDescent="0.15">
      <c r="A42" s="539" t="s">
        <v>349</v>
      </c>
      <c r="C42" s="1614" t="s">
        <v>570</v>
      </c>
      <c r="D42" s="1614"/>
      <c r="E42" s="1645"/>
      <c r="F42" s="478"/>
      <c r="G42" s="1603" t="str">
        <f>IF($I$39=2,IF($F$42=0,"RISPOSTA OBBLIGATORIA"," "),IF(AND(I39=1,F42&gt;0),"LA RISPOSTA DATA IN QUESTA SEZIONE NON VERRA' CONSIDERATA",IF(F42&gt;0,"RISPONDERE NO ALLA DOMANDA 16"," ")))</f>
        <v xml:space="preserve"> </v>
      </c>
      <c r="H42" s="1646"/>
      <c r="I42" s="475"/>
    </row>
    <row r="43" spans="1:10" ht="14.85" customHeight="1" x14ac:dyDescent="0.15">
      <c r="A43" s="584"/>
      <c r="B43" s="694"/>
      <c r="C43" s="694"/>
      <c r="D43" s="694"/>
      <c r="E43" s="694"/>
      <c r="F43" s="694"/>
      <c r="G43" s="694"/>
      <c r="H43" s="688"/>
      <c r="I43" s="475"/>
    </row>
    <row r="44" spans="1:10" ht="30" customHeight="1" x14ac:dyDescent="0.15">
      <c r="C44" s="1614" t="s">
        <v>571</v>
      </c>
      <c r="D44" s="1614"/>
      <c r="E44" s="1645"/>
      <c r="F44" s="476" t="s">
        <v>272</v>
      </c>
      <c r="G44" s="476" t="s">
        <v>273</v>
      </c>
      <c r="H44" s="685"/>
      <c r="I44" s="475"/>
    </row>
    <row r="45" spans="1:10" ht="33" customHeight="1" x14ac:dyDescent="0.15">
      <c r="B45" s="540">
        <v>20</v>
      </c>
      <c r="C45" s="1644" t="s">
        <v>539</v>
      </c>
      <c r="D45" s="1644"/>
      <c r="E45" s="1644"/>
      <c r="F45" s="547"/>
      <c r="G45" s="547"/>
      <c r="H45" s="688"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15">
      <c r="C46" s="1644"/>
      <c r="D46" s="1644"/>
      <c r="E46" s="1644"/>
      <c r="H46" s="689"/>
      <c r="I46" s="475"/>
    </row>
    <row r="47" spans="1:10" ht="33" customHeight="1" x14ac:dyDescent="0.15">
      <c r="B47" s="540">
        <v>21</v>
      </c>
      <c r="C47" s="1644" t="s">
        <v>540</v>
      </c>
      <c r="D47" s="1644"/>
      <c r="E47" s="1644"/>
      <c r="F47" s="547"/>
      <c r="G47" s="547"/>
      <c r="H47" s="688"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15">
      <c r="C48" s="1644"/>
      <c r="D48" s="1644"/>
      <c r="E48" s="1644"/>
      <c r="H48" s="689"/>
      <c r="I48" s="475"/>
    </row>
    <row r="49" spans="1:10" ht="33" customHeight="1" x14ac:dyDescent="0.15">
      <c r="B49" s="540">
        <v>22</v>
      </c>
      <c r="C49" s="1644" t="s">
        <v>541</v>
      </c>
      <c r="D49" s="1644"/>
      <c r="E49" s="1644"/>
      <c r="F49" s="547"/>
      <c r="G49" s="547"/>
      <c r="H49" s="688"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15">
      <c r="C50" s="1644"/>
      <c r="D50" s="1644"/>
      <c r="E50" s="1644"/>
      <c r="H50" s="689"/>
      <c r="I50" s="475"/>
    </row>
    <row r="51" spans="1:10" ht="33" customHeight="1" x14ac:dyDescent="0.15">
      <c r="B51" s="540">
        <v>23</v>
      </c>
      <c r="C51" s="1644" t="s">
        <v>542</v>
      </c>
      <c r="D51" s="1644"/>
      <c r="E51" s="1644"/>
      <c r="F51" s="547"/>
      <c r="G51" s="547"/>
      <c r="H51" s="688"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15">
      <c r="A52" s="584"/>
      <c r="B52" s="694"/>
      <c r="C52" s="1644"/>
      <c r="D52" s="1644"/>
      <c r="E52" s="1644"/>
      <c r="F52" s="588"/>
      <c r="G52" s="585"/>
      <c r="H52" s="697"/>
      <c r="I52" s="475"/>
    </row>
    <row r="53" spans="1:10" ht="33" customHeight="1" x14ac:dyDescent="0.15">
      <c r="B53" s="540">
        <v>24</v>
      </c>
      <c r="C53" s="1644" t="s">
        <v>543</v>
      </c>
      <c r="D53" s="1644"/>
      <c r="E53" s="1644"/>
      <c r="F53" s="547"/>
      <c r="G53" s="547"/>
      <c r="H53" s="688"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15">
      <c r="C54" s="1644"/>
      <c r="D54" s="1644"/>
      <c r="E54" s="1644"/>
      <c r="H54" s="689"/>
      <c r="I54" s="475"/>
    </row>
    <row r="55" spans="1:10" ht="33" customHeight="1" x14ac:dyDescent="0.15">
      <c r="B55" s="540">
        <v>25</v>
      </c>
      <c r="C55" s="1644" t="s">
        <v>544</v>
      </c>
      <c r="D55" s="1644"/>
      <c r="E55" s="1644"/>
      <c r="F55" s="547"/>
      <c r="G55" s="547"/>
      <c r="H55" s="688"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15">
      <c r="C56" s="1644"/>
      <c r="D56" s="1644"/>
      <c r="E56" s="1644"/>
      <c r="H56" s="689"/>
      <c r="I56" s="475"/>
    </row>
    <row r="57" spans="1:10" ht="37.35" customHeight="1" x14ac:dyDescent="0.15">
      <c r="B57" s="540">
        <v>26</v>
      </c>
      <c r="C57" s="1644" t="s">
        <v>545</v>
      </c>
      <c r="D57" s="1644"/>
      <c r="E57" s="1644"/>
      <c r="F57" s="547"/>
      <c r="G57" s="547"/>
      <c r="H57" s="688"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15">
      <c r="C58" s="1644"/>
      <c r="D58" s="1644"/>
      <c r="E58" s="1644"/>
      <c r="H58" s="689"/>
      <c r="I58" s="475"/>
    </row>
    <row r="59" spans="1:10" ht="33" customHeight="1" x14ac:dyDescent="0.15">
      <c r="B59" s="540">
        <v>27</v>
      </c>
      <c r="C59" s="1644" t="s">
        <v>546</v>
      </c>
      <c r="D59" s="1644"/>
      <c r="E59" s="1644"/>
      <c r="F59" s="547"/>
      <c r="G59" s="547"/>
      <c r="H59" s="688"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15">
      <c r="C60" s="1644"/>
      <c r="D60" s="1644"/>
      <c r="E60" s="1644"/>
      <c r="H60" s="689"/>
      <c r="I60" s="475"/>
    </row>
    <row r="61" spans="1:10" ht="33" customHeight="1" x14ac:dyDescent="0.15">
      <c r="B61" s="540">
        <v>28</v>
      </c>
      <c r="C61" s="1644" t="s">
        <v>547</v>
      </c>
      <c r="D61" s="1644"/>
      <c r="E61" s="1644"/>
      <c r="F61" s="547"/>
      <c r="G61" s="547"/>
      <c r="H61" s="688"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15">
      <c r="C62" s="1644"/>
      <c r="D62" s="1644"/>
      <c r="E62" s="1644"/>
      <c r="H62" s="689"/>
      <c r="I62" s="475"/>
    </row>
    <row r="63" spans="1:10" ht="38.85" customHeight="1" x14ac:dyDescent="0.15">
      <c r="B63" s="540">
        <v>29</v>
      </c>
      <c r="C63" s="1644" t="s">
        <v>572</v>
      </c>
      <c r="D63" s="1644"/>
      <c r="E63" s="1644"/>
      <c r="F63" s="547"/>
      <c r="G63" s="547"/>
      <c r="H63" s="688"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15">
      <c r="C64" s="1644"/>
      <c r="D64" s="1644"/>
      <c r="E64" s="1644"/>
      <c r="H64" s="689"/>
      <c r="I64" s="475"/>
    </row>
    <row r="65" spans="1:10" ht="33" customHeight="1" x14ac:dyDescent="0.15">
      <c r="B65" s="540">
        <v>30</v>
      </c>
      <c r="C65" s="1644" t="s">
        <v>362</v>
      </c>
      <c r="D65" s="1644"/>
      <c r="E65" s="1644"/>
      <c r="F65" s="698"/>
      <c r="G65" s="698"/>
      <c r="H65" s="688"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
      <c r="A66" s="541"/>
      <c r="B66" s="542"/>
      <c r="C66" s="1647"/>
      <c r="D66" s="1647"/>
      <c r="E66" s="1647"/>
      <c r="F66" s="542"/>
      <c r="G66" s="542"/>
      <c r="H66" s="699"/>
      <c r="I66" s="475"/>
    </row>
    <row r="67" spans="1:10" ht="9.6" customHeight="1" x14ac:dyDescent="0.15">
      <c r="C67" s="1644"/>
      <c r="D67" s="1644"/>
      <c r="E67" s="1644"/>
      <c r="H67" s="689"/>
      <c r="I67" s="475"/>
    </row>
    <row r="68" spans="1:10" ht="15" customHeight="1" x14ac:dyDescent="0.15">
      <c r="A68" s="1648" t="s">
        <v>574</v>
      </c>
      <c r="B68" s="1652"/>
      <c r="C68" s="1652"/>
      <c r="D68" s="695"/>
      <c r="E68" s="695"/>
      <c r="H68" s="689"/>
      <c r="I68" s="475"/>
    </row>
    <row r="69" spans="1:10" ht="9.6" customHeight="1" x14ac:dyDescent="0.15">
      <c r="C69" s="695"/>
      <c r="D69" s="695"/>
      <c r="E69" s="695"/>
      <c r="H69" s="689"/>
      <c r="I69" s="475"/>
    </row>
    <row r="70" spans="1:10" ht="15" customHeight="1" x14ac:dyDescent="0.15">
      <c r="F70" s="476" t="s">
        <v>272</v>
      </c>
      <c r="G70" s="476" t="s">
        <v>273</v>
      </c>
      <c r="H70" s="685"/>
      <c r="I70" s="475"/>
    </row>
    <row r="71" spans="1:10" ht="30" customHeight="1" x14ac:dyDescent="0.15">
      <c r="A71" s="539" t="s">
        <v>575</v>
      </c>
      <c r="B71" s="1601" t="s">
        <v>568</v>
      </c>
      <c r="C71" s="1601"/>
      <c r="D71" s="1601"/>
      <c r="E71" s="1602"/>
      <c r="F71" s="451"/>
      <c r="G71" s="451"/>
      <c r="H71" s="596"/>
      <c r="I71" s="475">
        <v>0</v>
      </c>
      <c r="J71" s="505" t="str">
        <f>IF(I71=1,"VERO",IF(I71=2,"FALSO",""))</f>
        <v/>
      </c>
    </row>
    <row r="72" spans="1:10" ht="15.6" customHeight="1" x14ac:dyDescent="0.15">
      <c r="A72" s="584"/>
      <c r="B72" s="694"/>
      <c r="C72" s="694"/>
      <c r="D72" s="694"/>
      <c r="E72" s="694"/>
      <c r="F72" s="694"/>
      <c r="G72" s="694"/>
      <c r="H72" s="688"/>
      <c r="I72" s="475"/>
    </row>
    <row r="73" spans="1:10" ht="15" customHeight="1" x14ac:dyDescent="0.15">
      <c r="F73" s="476" t="s">
        <v>569</v>
      </c>
      <c r="H73" s="685"/>
      <c r="I73" s="475"/>
    </row>
    <row r="74" spans="1:10" ht="30" customHeight="1" x14ac:dyDescent="0.15">
      <c r="A74" s="539" t="s">
        <v>576</v>
      </c>
      <c r="C74" s="1614" t="s">
        <v>570</v>
      </c>
      <c r="D74" s="1614"/>
      <c r="E74" s="1645"/>
      <c r="F74" s="478"/>
      <c r="G74" s="1603" t="str">
        <f>IF($I$71=2,IF($F$74=0,"RISPOSTA OBBLIGATORIA"," "),IF(AND(I71=1,F74&gt;0),"LA RISPOSTA DATA IN QUESTA SEZIONE NON VERRA' CONSIDERATA",IF(F74&gt;0,"RISPONDERE NO ALLA DOMANDA 31"," ")))</f>
        <v xml:space="preserve"> </v>
      </c>
      <c r="H74" s="1646"/>
      <c r="I74" s="475"/>
    </row>
    <row r="75" spans="1:10" ht="14.85" customHeight="1" x14ac:dyDescent="0.15">
      <c r="A75" s="584"/>
      <c r="B75" s="694"/>
      <c r="C75" s="694"/>
      <c r="D75" s="694"/>
      <c r="E75" s="694"/>
      <c r="F75" s="694"/>
      <c r="G75" s="694"/>
      <c r="H75" s="688"/>
      <c r="I75" s="475"/>
    </row>
    <row r="76" spans="1:10" ht="30" customHeight="1" x14ac:dyDescent="0.15">
      <c r="C76" s="1614" t="s">
        <v>571</v>
      </c>
      <c r="D76" s="1614"/>
      <c r="E76" s="1645"/>
      <c r="F76" s="476" t="s">
        <v>272</v>
      </c>
      <c r="G76" s="476" t="s">
        <v>273</v>
      </c>
      <c r="H76" s="685"/>
      <c r="I76" s="475"/>
    </row>
    <row r="77" spans="1:10" ht="33" customHeight="1" x14ac:dyDescent="0.15">
      <c r="B77" s="540">
        <v>35</v>
      </c>
      <c r="C77" s="1644" t="s">
        <v>539</v>
      </c>
      <c r="D77" s="1644"/>
      <c r="E77" s="1644"/>
      <c r="F77" s="547"/>
      <c r="G77" s="547"/>
      <c r="H77" s="688"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15">
      <c r="C78" s="1644"/>
      <c r="D78" s="1644"/>
      <c r="E78" s="1644"/>
      <c r="H78" s="689"/>
      <c r="I78" s="475"/>
    </row>
    <row r="79" spans="1:10" ht="33" customHeight="1" x14ac:dyDescent="0.15">
      <c r="B79" s="540">
        <v>36</v>
      </c>
      <c r="C79" s="1644" t="s">
        <v>540</v>
      </c>
      <c r="D79" s="1644"/>
      <c r="E79" s="1644"/>
      <c r="F79" s="547"/>
      <c r="G79" s="547"/>
      <c r="H79" s="688"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15">
      <c r="C80" s="1644"/>
      <c r="D80" s="1644"/>
      <c r="E80" s="1644"/>
      <c r="H80" s="689"/>
      <c r="I80" s="475"/>
    </row>
    <row r="81" spans="1:10" ht="33" customHeight="1" x14ac:dyDescent="0.15">
      <c r="B81" s="540">
        <v>37</v>
      </c>
      <c r="C81" s="1644" t="s">
        <v>541</v>
      </c>
      <c r="D81" s="1644"/>
      <c r="E81" s="1644"/>
      <c r="F81" s="547"/>
      <c r="G81" s="547"/>
      <c r="H81" s="688"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15">
      <c r="C82" s="1644"/>
      <c r="D82" s="1644"/>
      <c r="E82" s="1644"/>
      <c r="H82" s="689"/>
      <c r="I82" s="475"/>
    </row>
    <row r="83" spans="1:10" ht="33" customHeight="1" x14ac:dyDescent="0.15">
      <c r="B83" s="540">
        <v>38</v>
      </c>
      <c r="C83" s="1644" t="s">
        <v>542</v>
      </c>
      <c r="D83" s="1644"/>
      <c r="E83" s="1644"/>
      <c r="F83" s="547"/>
      <c r="G83" s="547"/>
      <c r="H83" s="688"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15">
      <c r="A84" s="584"/>
      <c r="B84" s="694"/>
      <c r="C84" s="1644"/>
      <c r="D84" s="1644"/>
      <c r="E84" s="1644"/>
      <c r="F84" s="588"/>
      <c r="G84" s="585"/>
      <c r="H84" s="697"/>
      <c r="I84" s="475"/>
    </row>
    <row r="85" spans="1:10" ht="33" customHeight="1" x14ac:dyDescent="0.15">
      <c r="B85" s="540">
        <v>39</v>
      </c>
      <c r="C85" s="1644" t="s">
        <v>543</v>
      </c>
      <c r="D85" s="1644"/>
      <c r="E85" s="1644"/>
      <c r="F85" s="547"/>
      <c r="G85" s="547"/>
      <c r="H85" s="688"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15">
      <c r="C86" s="1644"/>
      <c r="D86" s="1644"/>
      <c r="E86" s="1644"/>
      <c r="H86" s="689"/>
      <c r="I86" s="475"/>
    </row>
    <row r="87" spans="1:10" ht="33" customHeight="1" x14ac:dyDescent="0.15">
      <c r="B87" s="540">
        <v>40</v>
      </c>
      <c r="C87" s="1644" t="s">
        <v>544</v>
      </c>
      <c r="D87" s="1644"/>
      <c r="E87" s="1644"/>
      <c r="F87" s="547"/>
      <c r="G87" s="547"/>
      <c r="H87" s="688"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15">
      <c r="C88" s="1644"/>
      <c r="D88" s="1644"/>
      <c r="E88" s="1644"/>
      <c r="H88" s="689"/>
      <c r="I88" s="475"/>
    </row>
    <row r="89" spans="1:10" ht="37.35" customHeight="1" x14ac:dyDescent="0.15">
      <c r="B89" s="540">
        <v>41</v>
      </c>
      <c r="C89" s="1644" t="s">
        <v>545</v>
      </c>
      <c r="D89" s="1644"/>
      <c r="E89" s="1644"/>
      <c r="F89" s="547"/>
      <c r="G89" s="547"/>
      <c r="H89" s="688"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15">
      <c r="C90" s="1644"/>
      <c r="D90" s="1644"/>
      <c r="E90" s="1644"/>
      <c r="H90" s="689"/>
      <c r="I90" s="475"/>
    </row>
    <row r="91" spans="1:10" ht="33" customHeight="1" x14ac:dyDescent="0.15">
      <c r="B91" s="540">
        <v>42</v>
      </c>
      <c r="C91" s="1644" t="s">
        <v>546</v>
      </c>
      <c r="D91" s="1644"/>
      <c r="E91" s="1644"/>
      <c r="F91" s="547"/>
      <c r="G91" s="547"/>
      <c r="H91" s="688"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15">
      <c r="C92" s="1644"/>
      <c r="D92" s="1644"/>
      <c r="E92" s="1644"/>
      <c r="H92" s="689"/>
      <c r="I92" s="475"/>
    </row>
    <row r="93" spans="1:10" ht="33" customHeight="1" x14ac:dyDescent="0.15">
      <c r="B93" s="540">
        <v>43</v>
      </c>
      <c r="C93" s="1644" t="s">
        <v>547</v>
      </c>
      <c r="D93" s="1644"/>
      <c r="E93" s="1644"/>
      <c r="F93" s="547"/>
      <c r="G93" s="547"/>
      <c r="H93" s="688"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15">
      <c r="C94" s="1644"/>
      <c r="D94" s="1644"/>
      <c r="E94" s="1644"/>
      <c r="H94" s="689"/>
      <c r="I94" s="475"/>
    </row>
    <row r="95" spans="1:10" ht="38.85" customHeight="1" x14ac:dyDescent="0.15">
      <c r="B95" s="540">
        <v>44</v>
      </c>
      <c r="C95" s="1644" t="s">
        <v>572</v>
      </c>
      <c r="D95" s="1644"/>
      <c r="E95" s="1644"/>
      <c r="F95" s="547"/>
      <c r="G95" s="547"/>
      <c r="H95" s="688"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15">
      <c r="C96" s="1644"/>
      <c r="D96" s="1644"/>
      <c r="E96" s="1644"/>
      <c r="H96" s="689"/>
      <c r="I96" s="475"/>
    </row>
    <row r="97" spans="1:10" ht="33" customHeight="1" x14ac:dyDescent="0.15">
      <c r="B97" s="540">
        <v>45</v>
      </c>
      <c r="C97" s="1644" t="s">
        <v>362</v>
      </c>
      <c r="D97" s="1644"/>
      <c r="E97" s="1644"/>
      <c r="F97" s="698"/>
      <c r="G97" s="698"/>
      <c r="H97" s="688"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
      <c r="A98" s="541"/>
      <c r="B98" s="542"/>
      <c r="C98" s="1647"/>
      <c r="D98" s="1647"/>
      <c r="E98" s="1647"/>
      <c r="F98" s="542"/>
      <c r="G98" s="542"/>
      <c r="H98" s="699"/>
      <c r="I98" s="475"/>
    </row>
    <row r="99" spans="1:10" ht="9.6" customHeight="1" x14ac:dyDescent="0.15">
      <c r="C99" s="1644"/>
      <c r="D99" s="1644"/>
      <c r="E99" s="1644"/>
      <c r="H99" s="689"/>
      <c r="I99" s="475"/>
    </row>
    <row r="100" spans="1:10" ht="15" customHeight="1" x14ac:dyDescent="0.15">
      <c r="A100" s="1650" t="s">
        <v>577</v>
      </c>
      <c r="B100" s="1651"/>
      <c r="C100" s="1651"/>
      <c r="D100" s="695"/>
      <c r="E100" s="695"/>
      <c r="H100" s="689"/>
      <c r="I100" s="475"/>
    </row>
    <row r="101" spans="1:10" ht="9.6" customHeight="1" x14ac:dyDescent="0.15">
      <c r="C101" s="695"/>
      <c r="D101" s="695"/>
      <c r="E101" s="695"/>
      <c r="H101" s="689"/>
      <c r="I101" s="475"/>
    </row>
    <row r="102" spans="1:10" ht="15" customHeight="1" x14ac:dyDescent="0.15">
      <c r="F102" s="476" t="s">
        <v>272</v>
      </c>
      <c r="G102" s="476" t="s">
        <v>273</v>
      </c>
      <c r="H102" s="685"/>
      <c r="I102" s="475"/>
    </row>
    <row r="103" spans="1:10" ht="30" customHeight="1" x14ac:dyDescent="0.15">
      <c r="A103" s="539" t="s">
        <v>578</v>
      </c>
      <c r="B103" s="1601" t="s">
        <v>568</v>
      </c>
      <c r="C103" s="1601"/>
      <c r="D103" s="1601"/>
      <c r="E103" s="1602"/>
      <c r="F103" s="451"/>
      <c r="G103" s="451"/>
      <c r="H103" s="596"/>
      <c r="I103" s="475">
        <v>0</v>
      </c>
      <c r="J103" s="505" t="str">
        <f>IF(I103=1,"VERO",IF(I103=2,"FALSO",""))</f>
        <v/>
      </c>
    </row>
    <row r="104" spans="1:10" ht="15.6" customHeight="1" x14ac:dyDescent="0.15">
      <c r="A104" s="584"/>
      <c r="B104" s="694"/>
      <c r="C104" s="694"/>
      <c r="D104" s="694"/>
      <c r="E104" s="694"/>
      <c r="F104" s="694"/>
      <c r="G104" s="694"/>
      <c r="H104" s="688"/>
      <c r="I104" s="475"/>
    </row>
    <row r="105" spans="1:10" ht="15" customHeight="1" x14ac:dyDescent="0.15">
      <c r="F105" s="476" t="s">
        <v>569</v>
      </c>
      <c r="H105" s="685"/>
      <c r="I105" s="475"/>
    </row>
    <row r="106" spans="1:10" ht="30" customHeight="1" x14ac:dyDescent="0.15">
      <c r="A106" s="539" t="s">
        <v>579</v>
      </c>
      <c r="C106" s="1614" t="s">
        <v>570</v>
      </c>
      <c r="D106" s="1614"/>
      <c r="E106" s="1645"/>
      <c r="F106" s="478"/>
      <c r="G106" s="1603" t="str">
        <f>IF($I$103=2,IF($F$106=0,"RISPOSTA OBBLIGATORIA"," "),IF(AND(I103=1,F106&gt;0),"LA RISPOSTA DATA IN QUESTA SEZIONE NON VERRA' CONSIDERATA",IF(F106&gt;0,"RISPONDERE NO ALLA DOMANDA 46"," ")))</f>
        <v xml:space="preserve"> </v>
      </c>
      <c r="H106" s="1646"/>
      <c r="I106" s="475"/>
    </row>
    <row r="107" spans="1:10" ht="14.85" customHeight="1" x14ac:dyDescent="0.15">
      <c r="A107" s="584"/>
      <c r="B107" s="694"/>
      <c r="C107" s="694"/>
      <c r="D107" s="694"/>
      <c r="E107" s="694"/>
      <c r="F107" s="694"/>
      <c r="G107" s="694"/>
      <c r="H107" s="688"/>
      <c r="I107" s="475"/>
    </row>
    <row r="108" spans="1:10" ht="30" customHeight="1" x14ac:dyDescent="0.15">
      <c r="C108" s="1614" t="s">
        <v>571</v>
      </c>
      <c r="D108" s="1614"/>
      <c r="E108" s="1645"/>
      <c r="F108" s="476" t="s">
        <v>272</v>
      </c>
      <c r="G108" s="476" t="s">
        <v>273</v>
      </c>
      <c r="H108" s="685"/>
      <c r="I108" s="475"/>
    </row>
    <row r="109" spans="1:10" ht="33" customHeight="1" x14ac:dyDescent="0.15">
      <c r="B109" s="540">
        <v>50</v>
      </c>
      <c r="C109" s="1644" t="s">
        <v>539</v>
      </c>
      <c r="D109" s="1644"/>
      <c r="E109" s="1644"/>
      <c r="F109" s="547"/>
      <c r="G109" s="547"/>
      <c r="H109" s="688"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15">
      <c r="C110" s="1644"/>
      <c r="D110" s="1644"/>
      <c r="E110" s="1644"/>
      <c r="H110" s="689"/>
      <c r="I110" s="475"/>
    </row>
    <row r="111" spans="1:10" ht="33" customHeight="1" x14ac:dyDescent="0.15">
      <c r="B111" s="540">
        <v>51</v>
      </c>
      <c r="C111" s="1644" t="s">
        <v>540</v>
      </c>
      <c r="D111" s="1644"/>
      <c r="E111" s="1644"/>
      <c r="F111" s="547"/>
      <c r="G111" s="547"/>
      <c r="H111" s="688"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15">
      <c r="C112" s="1644"/>
      <c r="D112" s="1644"/>
      <c r="E112" s="1644"/>
      <c r="H112" s="689"/>
      <c r="I112" s="475"/>
    </row>
    <row r="113" spans="1:10" ht="33" customHeight="1" x14ac:dyDescent="0.15">
      <c r="B113" s="540">
        <v>52</v>
      </c>
      <c r="C113" s="1644" t="s">
        <v>541</v>
      </c>
      <c r="D113" s="1644"/>
      <c r="E113" s="1644"/>
      <c r="F113" s="547"/>
      <c r="G113" s="547"/>
      <c r="H113" s="688"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15">
      <c r="C114" s="1644"/>
      <c r="D114" s="1644"/>
      <c r="E114" s="1644"/>
      <c r="H114" s="689"/>
      <c r="I114" s="475"/>
    </row>
    <row r="115" spans="1:10" ht="33" customHeight="1" x14ac:dyDescent="0.15">
      <c r="B115" s="540">
        <v>53</v>
      </c>
      <c r="C115" s="1644" t="s">
        <v>542</v>
      </c>
      <c r="D115" s="1644"/>
      <c r="E115" s="1644"/>
      <c r="F115" s="547"/>
      <c r="G115" s="547"/>
      <c r="H115" s="688"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15">
      <c r="A116" s="584"/>
      <c r="B116" s="694"/>
      <c r="C116" s="1644"/>
      <c r="D116" s="1644"/>
      <c r="E116" s="1644"/>
      <c r="F116" s="588"/>
      <c r="G116" s="585"/>
      <c r="H116" s="697"/>
      <c r="I116" s="475"/>
    </row>
    <row r="117" spans="1:10" ht="33" customHeight="1" x14ac:dyDescent="0.15">
      <c r="B117" s="540">
        <v>54</v>
      </c>
      <c r="C117" s="1644" t="s">
        <v>543</v>
      </c>
      <c r="D117" s="1644"/>
      <c r="E117" s="1644"/>
      <c r="F117" s="547"/>
      <c r="G117" s="547"/>
      <c r="H117" s="688"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15">
      <c r="C118" s="1644"/>
      <c r="D118" s="1644"/>
      <c r="E118" s="1644"/>
      <c r="H118" s="689"/>
      <c r="I118" s="475"/>
    </row>
    <row r="119" spans="1:10" ht="33" customHeight="1" x14ac:dyDescent="0.15">
      <c r="B119" s="540">
        <v>55</v>
      </c>
      <c r="C119" s="1644" t="s">
        <v>544</v>
      </c>
      <c r="D119" s="1644"/>
      <c r="E119" s="1644"/>
      <c r="F119" s="547"/>
      <c r="G119" s="547"/>
      <c r="H119" s="688"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15">
      <c r="C120" s="1644"/>
      <c r="D120" s="1644"/>
      <c r="E120" s="1644"/>
      <c r="H120" s="689"/>
      <c r="I120" s="475"/>
    </row>
    <row r="121" spans="1:10" ht="37.35" customHeight="1" x14ac:dyDescent="0.15">
      <c r="B121" s="540">
        <v>56</v>
      </c>
      <c r="C121" s="1644" t="s">
        <v>545</v>
      </c>
      <c r="D121" s="1644"/>
      <c r="E121" s="1644"/>
      <c r="F121" s="547"/>
      <c r="G121" s="547"/>
      <c r="H121" s="688"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15">
      <c r="C122" s="1644"/>
      <c r="D122" s="1644"/>
      <c r="E122" s="1644"/>
      <c r="H122" s="689"/>
      <c r="I122" s="475"/>
    </row>
    <row r="123" spans="1:10" ht="33" customHeight="1" x14ac:dyDescent="0.15">
      <c r="B123" s="540">
        <v>57</v>
      </c>
      <c r="C123" s="1644" t="s">
        <v>546</v>
      </c>
      <c r="D123" s="1644"/>
      <c r="E123" s="1644"/>
      <c r="F123" s="547"/>
      <c r="G123" s="547"/>
      <c r="H123" s="688"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15">
      <c r="C124" s="1644"/>
      <c r="D124" s="1644"/>
      <c r="E124" s="1644"/>
      <c r="H124" s="689"/>
      <c r="I124" s="475"/>
    </row>
    <row r="125" spans="1:10" ht="33" customHeight="1" x14ac:dyDescent="0.15">
      <c r="B125" s="540">
        <v>58</v>
      </c>
      <c r="C125" s="1644" t="s">
        <v>547</v>
      </c>
      <c r="D125" s="1644"/>
      <c r="E125" s="1644"/>
      <c r="F125" s="547"/>
      <c r="G125" s="547"/>
      <c r="H125" s="688"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15">
      <c r="C126" s="1644"/>
      <c r="D126" s="1644"/>
      <c r="E126" s="1644"/>
      <c r="H126" s="689"/>
      <c r="I126" s="475"/>
    </row>
    <row r="127" spans="1:10" ht="38.85" customHeight="1" x14ac:dyDescent="0.15">
      <c r="B127" s="540">
        <v>59</v>
      </c>
      <c r="C127" s="1644" t="s">
        <v>572</v>
      </c>
      <c r="D127" s="1644"/>
      <c r="E127" s="1644"/>
      <c r="F127" s="547"/>
      <c r="G127" s="547"/>
      <c r="H127" s="688"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15">
      <c r="C128" s="1644"/>
      <c r="D128" s="1644"/>
      <c r="E128" s="1644"/>
      <c r="H128" s="689"/>
      <c r="I128" s="475"/>
    </row>
    <row r="129" spans="1:10" ht="33" customHeight="1" x14ac:dyDescent="0.15">
      <c r="B129" s="540">
        <v>60</v>
      </c>
      <c r="C129" s="1644" t="s">
        <v>362</v>
      </c>
      <c r="D129" s="1644"/>
      <c r="E129" s="1644"/>
      <c r="F129" s="698"/>
      <c r="G129" s="698"/>
      <c r="H129" s="688"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
      <c r="A130" s="541"/>
      <c r="B130" s="542"/>
      <c r="C130" s="1647"/>
      <c r="D130" s="1647"/>
      <c r="E130" s="1647"/>
      <c r="F130" s="542"/>
      <c r="G130" s="542"/>
      <c r="H130" s="699"/>
      <c r="I130" s="475"/>
    </row>
    <row r="131" spans="1:10" ht="9.6" customHeight="1" x14ac:dyDescent="0.15">
      <c r="C131" s="1644"/>
      <c r="D131" s="1644"/>
      <c r="E131" s="1644"/>
      <c r="H131" s="689"/>
      <c r="I131" s="475"/>
    </row>
    <row r="132" spans="1:10" ht="15" customHeight="1" x14ac:dyDescent="0.15">
      <c r="A132" s="1648" t="s">
        <v>580</v>
      </c>
      <c r="B132" s="1649"/>
      <c r="C132" s="1649"/>
      <c r="D132" s="695"/>
      <c r="E132" s="695"/>
      <c r="H132" s="689"/>
      <c r="I132" s="475"/>
    </row>
    <row r="133" spans="1:10" ht="9.6" customHeight="1" x14ac:dyDescent="0.15">
      <c r="C133" s="695"/>
      <c r="D133" s="695"/>
      <c r="E133" s="695"/>
      <c r="H133" s="689"/>
      <c r="I133" s="475"/>
    </row>
    <row r="134" spans="1:10" ht="15" customHeight="1" x14ac:dyDescent="0.15">
      <c r="F134" s="476" t="s">
        <v>272</v>
      </c>
      <c r="G134" s="476" t="s">
        <v>273</v>
      </c>
      <c r="H134" s="685"/>
      <c r="I134" s="475"/>
    </row>
    <row r="135" spans="1:10" ht="30" customHeight="1" x14ac:dyDescent="0.15">
      <c r="A135" s="539" t="s">
        <v>581</v>
      </c>
      <c r="B135" s="1601" t="s">
        <v>568</v>
      </c>
      <c r="C135" s="1601"/>
      <c r="D135" s="1601"/>
      <c r="E135" s="1602"/>
      <c r="F135" s="451"/>
      <c r="G135" s="451"/>
      <c r="H135" s="596"/>
      <c r="I135" s="475">
        <v>0</v>
      </c>
      <c r="J135" s="505" t="str">
        <f>IF(I135=1,"VERO",IF(I135=2,"FALSO",""))</f>
        <v/>
      </c>
    </row>
    <row r="136" spans="1:10" ht="15.6" customHeight="1" x14ac:dyDescent="0.15">
      <c r="A136" s="584"/>
      <c r="B136" s="694"/>
      <c r="C136" s="694"/>
      <c r="D136" s="694"/>
      <c r="E136" s="694"/>
      <c r="F136" s="694"/>
      <c r="G136" s="694"/>
      <c r="H136" s="688"/>
      <c r="I136" s="475"/>
    </row>
    <row r="137" spans="1:10" ht="15" customHeight="1" x14ac:dyDescent="0.15">
      <c r="F137" s="476" t="s">
        <v>569</v>
      </c>
      <c r="H137" s="685"/>
      <c r="I137" s="475"/>
    </row>
    <row r="138" spans="1:10" ht="30" customHeight="1" x14ac:dyDescent="0.15">
      <c r="A138" s="539" t="s">
        <v>582</v>
      </c>
      <c r="C138" s="1614" t="s">
        <v>570</v>
      </c>
      <c r="D138" s="1614"/>
      <c r="E138" s="1645"/>
      <c r="F138" s="478"/>
      <c r="G138" s="1603" t="str">
        <f>IF($I$135=2,IF($F$138=0,"RISPOSTA OBBLIGATORIA"," "),IF(AND(I7=125,F138&gt;0),"LA RISPOSTA DATA IN QUESTA SEZIONE NON VERRA' CONSIDERATA",IF(F138&gt;0,"RISPONDERE NO ALLA DOMANDA 61"," ")))</f>
        <v xml:space="preserve"> </v>
      </c>
      <c r="H138" s="1646"/>
      <c r="I138" s="475"/>
    </row>
    <row r="139" spans="1:10" ht="14.85" customHeight="1" x14ac:dyDescent="0.15">
      <c r="A139" s="584"/>
      <c r="B139" s="694"/>
      <c r="C139" s="694"/>
      <c r="D139" s="694"/>
      <c r="E139" s="694"/>
      <c r="F139" s="694"/>
      <c r="G139" s="694"/>
      <c r="H139" s="688"/>
      <c r="I139" s="475"/>
    </row>
    <row r="140" spans="1:10" ht="30" customHeight="1" x14ac:dyDescent="0.15">
      <c r="C140" s="1614" t="s">
        <v>571</v>
      </c>
      <c r="D140" s="1614"/>
      <c r="E140" s="1645"/>
      <c r="F140" s="476" t="s">
        <v>272</v>
      </c>
      <c r="G140" s="476" t="s">
        <v>273</v>
      </c>
      <c r="H140" s="685"/>
      <c r="I140" s="475"/>
    </row>
    <row r="141" spans="1:10" ht="33" customHeight="1" x14ac:dyDescent="0.15">
      <c r="B141" s="540">
        <v>65</v>
      </c>
      <c r="C141" s="1644" t="s">
        <v>539</v>
      </c>
      <c r="D141" s="1644"/>
      <c r="E141" s="1644"/>
      <c r="F141" s="547"/>
      <c r="G141" s="547"/>
      <c r="H141" s="688"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15">
      <c r="C142" s="1644"/>
      <c r="D142" s="1644"/>
      <c r="E142" s="1644"/>
      <c r="H142" s="689"/>
      <c r="I142" s="475"/>
    </row>
    <row r="143" spans="1:10" ht="33" customHeight="1" x14ac:dyDescent="0.15">
      <c r="B143" s="540">
        <v>66</v>
      </c>
      <c r="C143" s="1644" t="s">
        <v>540</v>
      </c>
      <c r="D143" s="1644"/>
      <c r="E143" s="1644"/>
      <c r="F143" s="547"/>
      <c r="G143" s="547"/>
      <c r="H143" s="688"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15">
      <c r="C144" s="1644"/>
      <c r="D144" s="1644"/>
      <c r="E144" s="1644"/>
      <c r="H144" s="689"/>
      <c r="I144" s="475"/>
    </row>
    <row r="145" spans="1:10" ht="33" customHeight="1" x14ac:dyDescent="0.15">
      <c r="B145" s="540">
        <v>67</v>
      </c>
      <c r="C145" s="1644" t="s">
        <v>541</v>
      </c>
      <c r="D145" s="1644"/>
      <c r="E145" s="1644"/>
      <c r="F145" s="547"/>
      <c r="G145" s="547"/>
      <c r="H145" s="688"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15">
      <c r="C146" s="1644"/>
      <c r="D146" s="1644"/>
      <c r="E146" s="1644"/>
      <c r="H146" s="689"/>
      <c r="I146" s="475"/>
    </row>
    <row r="147" spans="1:10" ht="33" customHeight="1" x14ac:dyDescent="0.15">
      <c r="B147" s="540">
        <v>68</v>
      </c>
      <c r="C147" s="1644" t="s">
        <v>542</v>
      </c>
      <c r="D147" s="1644"/>
      <c r="E147" s="1644"/>
      <c r="F147" s="547"/>
      <c r="G147" s="547"/>
      <c r="H147" s="688"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15">
      <c r="A148" s="584"/>
      <c r="B148" s="694"/>
      <c r="C148" s="1644"/>
      <c r="D148" s="1644"/>
      <c r="E148" s="1644"/>
      <c r="F148" s="588"/>
      <c r="G148" s="585"/>
      <c r="H148" s="697"/>
      <c r="I148" s="475"/>
    </row>
    <row r="149" spans="1:10" ht="33" customHeight="1" x14ac:dyDescent="0.15">
      <c r="B149" s="540">
        <v>69</v>
      </c>
      <c r="C149" s="1644" t="s">
        <v>543</v>
      </c>
      <c r="D149" s="1644"/>
      <c r="E149" s="1644"/>
      <c r="F149" s="547"/>
      <c r="G149" s="547"/>
      <c r="H149" s="688"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15">
      <c r="C150" s="1644"/>
      <c r="D150" s="1644"/>
      <c r="E150" s="1644"/>
      <c r="H150" s="689"/>
      <c r="I150" s="475"/>
    </row>
    <row r="151" spans="1:10" ht="33" customHeight="1" x14ac:dyDescent="0.15">
      <c r="B151" s="540">
        <v>70</v>
      </c>
      <c r="C151" s="1644" t="s">
        <v>544</v>
      </c>
      <c r="D151" s="1644"/>
      <c r="E151" s="1644"/>
      <c r="F151" s="547"/>
      <c r="G151" s="547"/>
      <c r="H151" s="688"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15">
      <c r="C152" s="1644"/>
      <c r="D152" s="1644"/>
      <c r="E152" s="1644"/>
      <c r="H152" s="689"/>
      <c r="I152" s="475"/>
    </row>
    <row r="153" spans="1:10" ht="37.35" customHeight="1" x14ac:dyDescent="0.15">
      <c r="B153" s="540">
        <v>71</v>
      </c>
      <c r="C153" s="1644" t="s">
        <v>545</v>
      </c>
      <c r="D153" s="1644"/>
      <c r="E153" s="1644"/>
      <c r="F153" s="547"/>
      <c r="G153" s="547"/>
      <c r="H153" s="688"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15">
      <c r="C154" s="1644"/>
      <c r="D154" s="1644"/>
      <c r="E154" s="1644"/>
      <c r="H154" s="689"/>
      <c r="I154" s="475"/>
    </row>
    <row r="155" spans="1:10" ht="33" customHeight="1" x14ac:dyDescent="0.15">
      <c r="B155" s="540">
        <v>72</v>
      </c>
      <c r="C155" s="1644" t="s">
        <v>546</v>
      </c>
      <c r="D155" s="1644"/>
      <c r="E155" s="1644"/>
      <c r="F155" s="547"/>
      <c r="G155" s="547"/>
      <c r="H155" s="688"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15">
      <c r="C156" s="1644"/>
      <c r="D156" s="1644"/>
      <c r="E156" s="1644"/>
      <c r="H156" s="689"/>
      <c r="I156" s="475"/>
    </row>
    <row r="157" spans="1:10" ht="33" customHeight="1" x14ac:dyDescent="0.15">
      <c r="B157" s="540">
        <v>73</v>
      </c>
      <c r="C157" s="1644" t="s">
        <v>547</v>
      </c>
      <c r="D157" s="1644"/>
      <c r="E157" s="1644"/>
      <c r="F157" s="547"/>
      <c r="G157" s="547"/>
      <c r="H157" s="688"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15">
      <c r="C158" s="1644"/>
      <c r="D158" s="1644"/>
      <c r="E158" s="1644"/>
      <c r="H158" s="689"/>
      <c r="I158" s="475"/>
    </row>
    <row r="159" spans="1:10" ht="38.85" customHeight="1" x14ac:dyDescent="0.15">
      <c r="B159" s="540">
        <v>74</v>
      </c>
      <c r="C159" s="1644" t="s">
        <v>572</v>
      </c>
      <c r="D159" s="1644"/>
      <c r="E159" s="1644"/>
      <c r="F159" s="547"/>
      <c r="G159" s="547"/>
      <c r="H159" s="688"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15">
      <c r="C160" s="1644"/>
      <c r="D160" s="1644"/>
      <c r="E160" s="1644"/>
      <c r="H160" s="689"/>
      <c r="I160" s="475"/>
    </row>
    <row r="161" spans="1:11" ht="33" customHeight="1" x14ac:dyDescent="0.15">
      <c r="B161" s="540">
        <v>75</v>
      </c>
      <c r="C161" s="1644" t="s">
        <v>362</v>
      </c>
      <c r="D161" s="1644"/>
      <c r="E161" s="1644"/>
      <c r="F161" s="698"/>
      <c r="G161" s="698"/>
      <c r="H161" s="688"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15">
      <c r="A162" s="544"/>
      <c r="B162" s="545"/>
      <c r="C162" s="545"/>
      <c r="D162" s="545"/>
      <c r="E162" s="545"/>
      <c r="F162" s="545"/>
      <c r="G162" s="545"/>
      <c r="H162" s="691"/>
      <c r="I162" s="505">
        <f>SUM(I7:I161,F10,F42,F74,F106,F138)</f>
        <v>0</v>
      </c>
    </row>
    <row r="163" spans="1:11" x14ac:dyDescent="0.15">
      <c r="I163" s="597" t="str">
        <f>IF(OR(COUNTIF(J163:K163,"KO")&gt;0),"KO","OK")</f>
        <v>KO</v>
      </c>
      <c r="J163" s="505" t="str">
        <f>IF((I162&gt;0),"OK","KO")</f>
        <v>KO</v>
      </c>
      <c r="K163" s="505" t="str">
        <f>"OK"</f>
        <v>OK</v>
      </c>
    </row>
  </sheetData>
  <sheetProtection password="DD41" sheet="1" formatColumns="0" selectLockedCells="1"/>
  <mergeCells count="138">
    <mergeCell ref="A4:C4"/>
    <mergeCell ref="B7:E7"/>
    <mergeCell ref="C10:E10"/>
    <mergeCell ref="G10:H10"/>
    <mergeCell ref="C12:E12"/>
    <mergeCell ref="C13:E13"/>
    <mergeCell ref="C20:E20"/>
    <mergeCell ref="C21:E21"/>
    <mergeCell ref="C22:E22"/>
    <mergeCell ref="C23:E23"/>
    <mergeCell ref="C24:E24"/>
    <mergeCell ref="C25:E25"/>
    <mergeCell ref="C14:E14"/>
    <mergeCell ref="C15:E15"/>
    <mergeCell ref="C16:E16"/>
    <mergeCell ref="C17:E17"/>
    <mergeCell ref="C18:E18"/>
    <mergeCell ref="C19:E19"/>
    <mergeCell ref="C32:E32"/>
    <mergeCell ref="C33:E33"/>
    <mergeCell ref="C34:E34"/>
    <mergeCell ref="C35:E35"/>
    <mergeCell ref="A36:C36"/>
    <mergeCell ref="B39:E39"/>
    <mergeCell ref="C26:E26"/>
    <mergeCell ref="C27:E27"/>
    <mergeCell ref="C28:E28"/>
    <mergeCell ref="C29:E29"/>
    <mergeCell ref="C30:E30"/>
    <mergeCell ref="C31:E31"/>
    <mergeCell ref="C48:E48"/>
    <mergeCell ref="C49:E49"/>
    <mergeCell ref="C50:E50"/>
    <mergeCell ref="C51:E51"/>
    <mergeCell ref="C52:E52"/>
    <mergeCell ref="C53:E53"/>
    <mergeCell ref="C42:E42"/>
    <mergeCell ref="G42:H42"/>
    <mergeCell ref="C44:E44"/>
    <mergeCell ref="C45:E45"/>
    <mergeCell ref="C46:E46"/>
    <mergeCell ref="C47:E47"/>
    <mergeCell ref="G74:H74"/>
    <mergeCell ref="C60:E60"/>
    <mergeCell ref="C61:E61"/>
    <mergeCell ref="C62:E62"/>
    <mergeCell ref="C63:E63"/>
    <mergeCell ref="C64:E64"/>
    <mergeCell ref="C65:E65"/>
    <mergeCell ref="C54:E54"/>
    <mergeCell ref="C55:E55"/>
    <mergeCell ref="C56:E56"/>
    <mergeCell ref="C57:E57"/>
    <mergeCell ref="C58:E58"/>
    <mergeCell ref="C59:E59"/>
    <mergeCell ref="C76:E76"/>
    <mergeCell ref="C77:E77"/>
    <mergeCell ref="C78:E78"/>
    <mergeCell ref="C79:E79"/>
    <mergeCell ref="C80:E80"/>
    <mergeCell ref="C81:E81"/>
    <mergeCell ref="C66:E66"/>
    <mergeCell ref="C67:E67"/>
    <mergeCell ref="A68:C68"/>
    <mergeCell ref="B71:E71"/>
    <mergeCell ref="C74:E74"/>
    <mergeCell ref="C88:E88"/>
    <mergeCell ref="C89:E89"/>
    <mergeCell ref="C90:E90"/>
    <mergeCell ref="C91:E91"/>
    <mergeCell ref="C92:E92"/>
    <mergeCell ref="C93:E93"/>
    <mergeCell ref="C82:E82"/>
    <mergeCell ref="C83:E83"/>
    <mergeCell ref="C84:E84"/>
    <mergeCell ref="C85:E85"/>
    <mergeCell ref="C86:E86"/>
    <mergeCell ref="C87:E87"/>
    <mergeCell ref="A100:C100"/>
    <mergeCell ref="B103:E103"/>
    <mergeCell ref="C106:E106"/>
    <mergeCell ref="G106:H106"/>
    <mergeCell ref="C108:E108"/>
    <mergeCell ref="C109:E109"/>
    <mergeCell ref="C94:E94"/>
    <mergeCell ref="C95:E95"/>
    <mergeCell ref="C96:E96"/>
    <mergeCell ref="C97:E97"/>
    <mergeCell ref="C98:E98"/>
    <mergeCell ref="C99:E99"/>
    <mergeCell ref="C116:E116"/>
    <mergeCell ref="C117:E117"/>
    <mergeCell ref="C118:E118"/>
    <mergeCell ref="C119:E119"/>
    <mergeCell ref="C120:E120"/>
    <mergeCell ref="C121:E121"/>
    <mergeCell ref="C110:E110"/>
    <mergeCell ref="C111:E111"/>
    <mergeCell ref="C112:E112"/>
    <mergeCell ref="C113:E113"/>
    <mergeCell ref="C114:E114"/>
    <mergeCell ref="C115:E115"/>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56:E156"/>
    <mergeCell ref="C157:E157"/>
    <mergeCell ref="C158:E158"/>
    <mergeCell ref="C159:E159"/>
    <mergeCell ref="C160:E160"/>
    <mergeCell ref="C161:E161"/>
    <mergeCell ref="C150:E150"/>
    <mergeCell ref="C151:E151"/>
    <mergeCell ref="C152:E152"/>
    <mergeCell ref="C153:E153"/>
    <mergeCell ref="C154:E154"/>
    <mergeCell ref="C155:E155"/>
  </mergeCells>
  <dataValidations count="1">
    <dataValidation type="whole" allowBlank="1" showInputMessage="1" showErrorMessage="1" errorTitle="ATTENZIONE" error="INSERIRE SOLO VALORI NUMERICI INTERI" sqref="F20 F138:F139 F136 F148 F106:F107 F104 F116 F74:F75 F72 F84 F42:F43 F40 F52 F10:F11 F8 F3:F5" xr:uid="{00000000-0002-0000-0500-000000000000}">
      <formula1>0</formula1>
      <formula2>999999999999</formula2>
    </dataValidation>
  </dataValidations>
  <printOptions horizontalCentered="1"/>
  <pageMargins left="0.23622047244094491" right="0.23622047244094491" top="0.59055118110236227" bottom="0.98425196850393704" header="0.51181102362204722" footer="0.51181102362204722"/>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Fill="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Fill="0" autoLine="0" autoPict="0">
                <anchor moveWithCells="1">
                  <from>
                    <xdr:col>5</xdr:col>
                    <xdr:colOff>504825</xdr:colOff>
                    <xdr:row>6</xdr:row>
                    <xdr:rowOff>66675</xdr:rowOff>
                  </from>
                  <to>
                    <xdr:col>5</xdr:col>
                    <xdr:colOff>762000</xdr:colOff>
                    <xdr:row>6</xdr:row>
                    <xdr:rowOff>295275</xdr:rowOff>
                  </to>
                </anchor>
              </controlPr>
            </control>
          </mc:Choice>
        </mc:AlternateContent>
        <mc:AlternateContent xmlns:mc="http://schemas.openxmlformats.org/markup-compatibility/2006">
          <mc:Choice Requires="x14">
            <control shapeId="2582531" r:id="rId6" name="Option Button 3">
              <controlPr defaultSize="0" autoFill="0" autoLine="0" autoPict="0">
                <anchor moveWithCells="1">
                  <from>
                    <xdr:col>6</xdr:col>
                    <xdr:colOff>466725</xdr:colOff>
                    <xdr:row>6</xdr:row>
                    <xdr:rowOff>66675</xdr:rowOff>
                  </from>
                  <to>
                    <xdr:col>6</xdr:col>
                    <xdr:colOff>695325</xdr:colOff>
                    <xdr:row>6</xdr:row>
                    <xdr:rowOff>295275</xdr:rowOff>
                  </to>
                </anchor>
              </controlPr>
            </control>
          </mc:Choice>
        </mc:AlternateContent>
        <mc:AlternateContent xmlns:mc="http://schemas.openxmlformats.org/markup-compatibility/2006">
          <mc:Choice Requires="x14">
            <control shapeId="2582532" r:id="rId7" name="Group Box 4">
              <controlPr defaultSize="0" autoFill="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Fill="0" autoLine="0" autoPict="0">
                <anchor moveWithCells="1">
                  <from>
                    <xdr:col>5</xdr:col>
                    <xdr:colOff>504825</xdr:colOff>
                    <xdr:row>12</xdr:row>
                    <xdr:rowOff>142875</xdr:rowOff>
                  </from>
                  <to>
                    <xdr:col>5</xdr:col>
                    <xdr:colOff>723900</xdr:colOff>
                    <xdr:row>12</xdr:row>
                    <xdr:rowOff>352425</xdr:rowOff>
                  </to>
                </anchor>
              </controlPr>
            </control>
          </mc:Choice>
        </mc:AlternateContent>
        <mc:AlternateContent xmlns:mc="http://schemas.openxmlformats.org/markup-compatibility/2006">
          <mc:Choice Requires="x14">
            <control shapeId="2582534" r:id="rId9" name="Option Button 6">
              <controlPr defaultSize="0" autoFill="0" autoLine="0" autoPict="0">
                <anchor moveWithCells="1">
                  <from>
                    <xdr:col>6</xdr:col>
                    <xdr:colOff>466725</xdr:colOff>
                    <xdr:row>12</xdr:row>
                    <xdr:rowOff>142875</xdr:rowOff>
                  </from>
                  <to>
                    <xdr:col>6</xdr:col>
                    <xdr:colOff>695325</xdr:colOff>
                    <xdr:row>12</xdr:row>
                    <xdr:rowOff>352425</xdr:rowOff>
                  </to>
                </anchor>
              </controlPr>
            </control>
          </mc:Choice>
        </mc:AlternateContent>
        <mc:AlternateContent xmlns:mc="http://schemas.openxmlformats.org/markup-compatibility/2006">
          <mc:Choice Requires="x14">
            <control shapeId="2582535" r:id="rId10" name="Group Box 7">
              <controlPr defaultSize="0" autoFill="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Fill="0" autoLine="0" autoPict="0">
                <anchor moveWithCells="1">
                  <from>
                    <xdr:col>5</xdr:col>
                    <xdr:colOff>504825</xdr:colOff>
                    <xdr:row>14</xdr:row>
                    <xdr:rowOff>76200</xdr:rowOff>
                  </from>
                  <to>
                    <xdr:col>5</xdr:col>
                    <xdr:colOff>752475</xdr:colOff>
                    <xdr:row>15</xdr:row>
                    <xdr:rowOff>0</xdr:rowOff>
                  </to>
                </anchor>
              </controlPr>
            </control>
          </mc:Choice>
        </mc:AlternateContent>
        <mc:AlternateContent xmlns:mc="http://schemas.openxmlformats.org/markup-compatibility/2006">
          <mc:Choice Requires="x14">
            <control shapeId="2582537" r:id="rId12" name="Option Button 9">
              <controlPr defaultSize="0" autoFill="0" autoLine="0" autoPict="0">
                <anchor moveWithCells="1">
                  <from>
                    <xdr:col>6</xdr:col>
                    <xdr:colOff>466725</xdr:colOff>
                    <xdr:row>14</xdr:row>
                    <xdr:rowOff>114300</xdr:rowOff>
                  </from>
                  <to>
                    <xdr:col>6</xdr:col>
                    <xdr:colOff>714375</xdr:colOff>
                    <xdr:row>15</xdr:row>
                    <xdr:rowOff>0</xdr:rowOff>
                  </to>
                </anchor>
              </controlPr>
            </control>
          </mc:Choice>
        </mc:AlternateContent>
        <mc:AlternateContent xmlns:mc="http://schemas.openxmlformats.org/markup-compatibility/2006">
          <mc:Choice Requires="x14">
            <control shapeId="2582538" r:id="rId13" name="Group Box 10">
              <controlPr defaultSize="0" autoFill="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Fill="0" autoLine="0" autoPict="0">
                <anchor moveWithCells="1">
                  <from>
                    <xdr:col>5</xdr:col>
                    <xdr:colOff>533400</xdr:colOff>
                    <xdr:row>16</xdr:row>
                    <xdr:rowOff>104775</xdr:rowOff>
                  </from>
                  <to>
                    <xdr:col>5</xdr:col>
                    <xdr:colOff>790575</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Fill="0" autoLine="0" autoPict="0">
                <anchor moveWithCells="1">
                  <from>
                    <xdr:col>6</xdr:col>
                    <xdr:colOff>495300</xdr:colOff>
                    <xdr:row>16</xdr:row>
                    <xdr:rowOff>85725</xdr:rowOff>
                  </from>
                  <to>
                    <xdr:col>6</xdr:col>
                    <xdr:colOff>752475</xdr:colOff>
                    <xdr:row>17</xdr:row>
                    <xdr:rowOff>0</xdr:rowOff>
                  </to>
                </anchor>
              </controlPr>
            </control>
          </mc:Choice>
        </mc:AlternateContent>
        <mc:AlternateContent xmlns:mc="http://schemas.openxmlformats.org/markup-compatibility/2006">
          <mc:Choice Requires="x14">
            <control shapeId="2582541" r:id="rId16" name="Group Box 13">
              <controlPr defaultSize="0" autoFill="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Fill="0" autoLine="0" autoPict="0">
                <anchor moveWithCells="1">
                  <from>
                    <xdr:col>5</xdr:col>
                    <xdr:colOff>533400</xdr:colOff>
                    <xdr:row>18</xdr:row>
                    <xdr:rowOff>104775</xdr:rowOff>
                  </from>
                  <to>
                    <xdr:col>5</xdr:col>
                    <xdr:colOff>828675</xdr:colOff>
                    <xdr:row>18</xdr:row>
                    <xdr:rowOff>333375</xdr:rowOff>
                  </to>
                </anchor>
              </controlPr>
            </control>
          </mc:Choice>
        </mc:AlternateContent>
        <mc:AlternateContent xmlns:mc="http://schemas.openxmlformats.org/markup-compatibility/2006">
          <mc:Choice Requires="x14">
            <control shapeId="2582543" r:id="rId18" name="Option Button 15">
              <controlPr defaultSize="0" autoFill="0" autoLine="0" autoPict="0">
                <anchor moveWithCells="1">
                  <from>
                    <xdr:col>6</xdr:col>
                    <xdr:colOff>504825</xdr:colOff>
                    <xdr:row>18</xdr:row>
                    <xdr:rowOff>85725</xdr:rowOff>
                  </from>
                  <to>
                    <xdr:col>6</xdr:col>
                    <xdr:colOff>752475</xdr:colOff>
                    <xdr:row>19</xdr:row>
                    <xdr:rowOff>0</xdr:rowOff>
                  </to>
                </anchor>
              </controlPr>
            </control>
          </mc:Choice>
        </mc:AlternateContent>
        <mc:AlternateContent xmlns:mc="http://schemas.openxmlformats.org/markup-compatibility/2006">
          <mc:Choice Requires="x14">
            <control shapeId="2582544" r:id="rId19" name="Group Box 16">
              <controlPr defaultSize="0" autoFill="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Fill="0" autoLine="0" autoPict="0">
                <anchor moveWithCells="1">
                  <from>
                    <xdr:col>5</xdr:col>
                    <xdr:colOff>542925</xdr:colOff>
                    <xdr:row>20</xdr:row>
                    <xdr:rowOff>85725</xdr:rowOff>
                  </from>
                  <to>
                    <xdr:col>5</xdr:col>
                    <xdr:colOff>809625</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Fill="0" autoLine="0" autoPict="0">
                <anchor moveWithCells="1">
                  <from>
                    <xdr:col>6</xdr:col>
                    <xdr:colOff>504825</xdr:colOff>
                    <xdr:row>20</xdr:row>
                    <xdr:rowOff>85725</xdr:rowOff>
                  </from>
                  <to>
                    <xdr:col>6</xdr:col>
                    <xdr:colOff>752475</xdr:colOff>
                    <xdr:row>21</xdr:row>
                    <xdr:rowOff>0</xdr:rowOff>
                  </to>
                </anchor>
              </controlPr>
            </control>
          </mc:Choice>
        </mc:AlternateContent>
        <mc:AlternateContent xmlns:mc="http://schemas.openxmlformats.org/markup-compatibility/2006">
          <mc:Choice Requires="x14">
            <control shapeId="2582547" r:id="rId22" name="Group Box 19">
              <controlPr defaultSize="0" autoFill="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Fill="0" autoLine="0" autoPict="0">
                <anchor moveWithCells="1">
                  <from>
                    <xdr:col>5</xdr:col>
                    <xdr:colOff>542925</xdr:colOff>
                    <xdr:row>22</xdr:row>
                    <xdr:rowOff>66675</xdr:rowOff>
                  </from>
                  <to>
                    <xdr:col>5</xdr:col>
                    <xdr:colOff>809625</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Fill="0" autoLine="0" autoPict="0">
                <anchor moveWithCells="1">
                  <from>
                    <xdr:col>6</xdr:col>
                    <xdr:colOff>504825</xdr:colOff>
                    <xdr:row>22</xdr:row>
                    <xdr:rowOff>76200</xdr:rowOff>
                  </from>
                  <to>
                    <xdr:col>6</xdr:col>
                    <xdr:colOff>752475</xdr:colOff>
                    <xdr:row>23</xdr:row>
                    <xdr:rowOff>0</xdr:rowOff>
                  </to>
                </anchor>
              </controlPr>
            </control>
          </mc:Choice>
        </mc:AlternateContent>
        <mc:AlternateContent xmlns:mc="http://schemas.openxmlformats.org/markup-compatibility/2006">
          <mc:Choice Requires="x14">
            <control shapeId="2582550" r:id="rId25" name="Group Box 22">
              <controlPr defaultSize="0" autoFill="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Fill="0" autoLine="0" autoPict="0">
                <anchor moveWithCells="1">
                  <from>
                    <xdr:col>5</xdr:col>
                    <xdr:colOff>542925</xdr:colOff>
                    <xdr:row>24</xdr:row>
                    <xdr:rowOff>104775</xdr:rowOff>
                  </from>
                  <to>
                    <xdr:col>5</xdr:col>
                    <xdr:colOff>790575</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Fill="0" autoLine="0" autoPict="0">
                <anchor moveWithCells="1">
                  <from>
                    <xdr:col>6</xdr:col>
                    <xdr:colOff>504825</xdr:colOff>
                    <xdr:row>24</xdr:row>
                    <xdr:rowOff>114300</xdr:rowOff>
                  </from>
                  <to>
                    <xdr:col>6</xdr:col>
                    <xdr:colOff>752475</xdr:colOff>
                    <xdr:row>25</xdr:row>
                    <xdr:rowOff>0</xdr:rowOff>
                  </to>
                </anchor>
              </controlPr>
            </control>
          </mc:Choice>
        </mc:AlternateContent>
        <mc:AlternateContent xmlns:mc="http://schemas.openxmlformats.org/markup-compatibility/2006">
          <mc:Choice Requires="x14">
            <control shapeId="2582553" r:id="rId28" name="Group Box 25">
              <controlPr defaultSize="0" autoFill="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Fill="0" autoLine="0" autoPict="0">
                <anchor moveWithCells="1">
                  <from>
                    <xdr:col>5</xdr:col>
                    <xdr:colOff>504825</xdr:colOff>
                    <xdr:row>26</xdr:row>
                    <xdr:rowOff>85725</xdr:rowOff>
                  </from>
                  <to>
                    <xdr:col>5</xdr:col>
                    <xdr:colOff>790575</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Fill="0" autoLine="0" autoPict="0">
                <anchor moveWithCells="1">
                  <from>
                    <xdr:col>6</xdr:col>
                    <xdr:colOff>504825</xdr:colOff>
                    <xdr:row>26</xdr:row>
                    <xdr:rowOff>104775</xdr:rowOff>
                  </from>
                  <to>
                    <xdr:col>6</xdr:col>
                    <xdr:colOff>790575</xdr:colOff>
                    <xdr:row>27</xdr:row>
                    <xdr:rowOff>0</xdr:rowOff>
                  </to>
                </anchor>
              </controlPr>
            </control>
          </mc:Choice>
        </mc:AlternateContent>
        <mc:AlternateContent xmlns:mc="http://schemas.openxmlformats.org/markup-compatibility/2006">
          <mc:Choice Requires="x14">
            <control shapeId="2582556" r:id="rId31" name="Group Box 28">
              <controlPr defaultSize="0" autoFill="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Fill="0" autoLine="0" autoPict="0">
                <anchor moveWithCells="1">
                  <from>
                    <xdr:col>5</xdr:col>
                    <xdr:colOff>504825</xdr:colOff>
                    <xdr:row>28</xdr:row>
                    <xdr:rowOff>85725</xdr:rowOff>
                  </from>
                  <to>
                    <xdr:col>5</xdr:col>
                    <xdr:colOff>790575</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Fill="0" autoLine="0" autoPict="0">
                <anchor moveWithCells="1">
                  <from>
                    <xdr:col>6</xdr:col>
                    <xdr:colOff>504825</xdr:colOff>
                    <xdr:row>28</xdr:row>
                    <xdr:rowOff>104775</xdr:rowOff>
                  </from>
                  <to>
                    <xdr:col>6</xdr:col>
                    <xdr:colOff>752475</xdr:colOff>
                    <xdr:row>29</xdr:row>
                    <xdr:rowOff>0</xdr:rowOff>
                  </to>
                </anchor>
              </controlPr>
            </control>
          </mc:Choice>
        </mc:AlternateContent>
        <mc:AlternateContent xmlns:mc="http://schemas.openxmlformats.org/markup-compatibility/2006">
          <mc:Choice Requires="x14">
            <control shapeId="2582559" r:id="rId34" name="Group Box 31">
              <controlPr defaultSize="0" autoFill="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Fill="0" autoLine="0" autoPict="0">
                <anchor moveWithCells="1">
                  <from>
                    <xdr:col>5</xdr:col>
                    <xdr:colOff>542925</xdr:colOff>
                    <xdr:row>30</xdr:row>
                    <xdr:rowOff>104775</xdr:rowOff>
                  </from>
                  <to>
                    <xdr:col>5</xdr:col>
                    <xdr:colOff>809625</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Fill="0" autoLine="0" autoPict="0">
                <anchor moveWithCells="1">
                  <from>
                    <xdr:col>6</xdr:col>
                    <xdr:colOff>504825</xdr:colOff>
                    <xdr:row>30</xdr:row>
                    <xdr:rowOff>114300</xdr:rowOff>
                  </from>
                  <to>
                    <xdr:col>6</xdr:col>
                    <xdr:colOff>752475</xdr:colOff>
                    <xdr:row>31</xdr:row>
                    <xdr:rowOff>0</xdr:rowOff>
                  </to>
                </anchor>
              </controlPr>
            </control>
          </mc:Choice>
        </mc:AlternateContent>
        <mc:AlternateContent xmlns:mc="http://schemas.openxmlformats.org/markup-compatibility/2006">
          <mc:Choice Requires="x14">
            <control shapeId="2582562" r:id="rId37" name="Group Box 34">
              <controlPr defaultSize="0" autoFill="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Fill="0" autoLine="0" autoPict="0">
                <anchor moveWithCells="1">
                  <from>
                    <xdr:col>5</xdr:col>
                    <xdr:colOff>533400</xdr:colOff>
                    <xdr:row>32</xdr:row>
                    <xdr:rowOff>85725</xdr:rowOff>
                  </from>
                  <to>
                    <xdr:col>5</xdr:col>
                    <xdr:colOff>790575</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Fill="0" autoLine="0" autoPict="0">
                <anchor moveWithCells="1">
                  <from>
                    <xdr:col>6</xdr:col>
                    <xdr:colOff>466725</xdr:colOff>
                    <xdr:row>32</xdr:row>
                    <xdr:rowOff>85725</xdr:rowOff>
                  </from>
                  <to>
                    <xdr:col>6</xdr:col>
                    <xdr:colOff>752475</xdr:colOff>
                    <xdr:row>33</xdr:row>
                    <xdr:rowOff>0</xdr:rowOff>
                  </to>
                </anchor>
              </controlPr>
            </control>
          </mc:Choice>
        </mc:AlternateContent>
        <mc:AlternateContent xmlns:mc="http://schemas.openxmlformats.org/markup-compatibility/2006">
          <mc:Choice Requires="x14">
            <control shapeId="2582565" r:id="rId40" name="Group Box 37">
              <controlPr defaultSize="0" autoFill="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Fill="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Fill="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Fill="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Fill="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Fill="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Fill="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Fill="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Fill="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Fill="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Fill="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Fill="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Fill="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Fill="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Fill="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Fill="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Fill="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Fill="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Fill="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Fill="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Fill="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Fill="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Fill="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Fill="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Fill="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Fill="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Fill="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Fill="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Fill="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Fill="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Fill="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Fill="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Fill="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Fill="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Fill="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Fill="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Fill="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Fill="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Fill="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Fill="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Fill="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Fill="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Fill="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Fill="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Fill="0" autoLine="0" autoPict="0">
                <anchor moveWithCells="1">
                  <from>
                    <xdr:col>5</xdr:col>
                    <xdr:colOff>561975</xdr:colOff>
                    <xdr:row>38</xdr:row>
                    <xdr:rowOff>66675</xdr:rowOff>
                  </from>
                  <to>
                    <xdr:col>5</xdr:col>
                    <xdr:colOff>838200</xdr:colOff>
                    <xdr:row>38</xdr:row>
                    <xdr:rowOff>295275</xdr:rowOff>
                  </to>
                </anchor>
              </controlPr>
            </control>
          </mc:Choice>
        </mc:AlternateContent>
        <mc:AlternateContent xmlns:mc="http://schemas.openxmlformats.org/markup-compatibility/2006">
          <mc:Choice Requires="x14">
            <control shapeId="2582614" r:id="rId89" name="Option Button 86">
              <controlPr defaultSize="0" autoFill="0" autoLine="0" autoPict="0">
                <anchor moveWithCells="1">
                  <from>
                    <xdr:col>6</xdr:col>
                    <xdr:colOff>466725</xdr:colOff>
                    <xdr:row>38</xdr:row>
                    <xdr:rowOff>66675</xdr:rowOff>
                  </from>
                  <to>
                    <xdr:col>6</xdr:col>
                    <xdr:colOff>752475</xdr:colOff>
                    <xdr:row>38</xdr:row>
                    <xdr:rowOff>295275</xdr:rowOff>
                  </to>
                </anchor>
              </controlPr>
            </control>
          </mc:Choice>
        </mc:AlternateContent>
        <mc:AlternateContent xmlns:mc="http://schemas.openxmlformats.org/markup-compatibility/2006">
          <mc:Choice Requires="x14">
            <control shapeId="2582615" r:id="rId90" name="Option Button 87">
              <controlPr defaultSize="0" autoFill="0" autoLine="0" autoPict="0">
                <anchor moveWithCells="1">
                  <from>
                    <xdr:col>5</xdr:col>
                    <xdr:colOff>542925</xdr:colOff>
                    <xdr:row>44</xdr:row>
                    <xdr:rowOff>114300</xdr:rowOff>
                  </from>
                  <to>
                    <xdr:col>5</xdr:col>
                    <xdr:colOff>828675</xdr:colOff>
                    <xdr:row>44</xdr:row>
                    <xdr:rowOff>333375</xdr:rowOff>
                  </to>
                </anchor>
              </controlPr>
            </control>
          </mc:Choice>
        </mc:AlternateContent>
        <mc:AlternateContent xmlns:mc="http://schemas.openxmlformats.org/markup-compatibility/2006">
          <mc:Choice Requires="x14">
            <control shapeId="2582616" r:id="rId91" name="Option Button 88">
              <controlPr defaultSize="0" autoFill="0" autoLine="0" autoPict="0">
                <anchor moveWithCells="1">
                  <from>
                    <xdr:col>6</xdr:col>
                    <xdr:colOff>447675</xdr:colOff>
                    <xdr:row>44</xdr:row>
                    <xdr:rowOff>142875</xdr:rowOff>
                  </from>
                  <to>
                    <xdr:col>6</xdr:col>
                    <xdr:colOff>714375</xdr:colOff>
                    <xdr:row>44</xdr:row>
                    <xdr:rowOff>352425</xdr:rowOff>
                  </to>
                </anchor>
              </controlPr>
            </control>
          </mc:Choice>
        </mc:AlternateContent>
        <mc:AlternateContent xmlns:mc="http://schemas.openxmlformats.org/markup-compatibility/2006">
          <mc:Choice Requires="x14">
            <control shapeId="2582617" r:id="rId92" name="Option Button 89">
              <controlPr defaultSize="0" autoFill="0" autoLine="0" autoPict="0">
                <anchor moveWithCells="1">
                  <from>
                    <xdr:col>5</xdr:col>
                    <xdr:colOff>542925</xdr:colOff>
                    <xdr:row>46</xdr:row>
                    <xdr:rowOff>104775</xdr:rowOff>
                  </from>
                  <to>
                    <xdr:col>5</xdr:col>
                    <xdr:colOff>828675</xdr:colOff>
                    <xdr:row>46</xdr:row>
                    <xdr:rowOff>333375</xdr:rowOff>
                  </to>
                </anchor>
              </controlPr>
            </control>
          </mc:Choice>
        </mc:AlternateContent>
        <mc:AlternateContent xmlns:mc="http://schemas.openxmlformats.org/markup-compatibility/2006">
          <mc:Choice Requires="x14">
            <control shapeId="2582618" r:id="rId93" name="Option Button 90">
              <controlPr defaultSize="0" autoFill="0" autoLine="0" autoPict="0">
                <anchor moveWithCells="1">
                  <from>
                    <xdr:col>6</xdr:col>
                    <xdr:colOff>485775</xdr:colOff>
                    <xdr:row>46</xdr:row>
                    <xdr:rowOff>104775</xdr:rowOff>
                  </from>
                  <to>
                    <xdr:col>6</xdr:col>
                    <xdr:colOff>771525</xdr:colOff>
                    <xdr:row>46</xdr:row>
                    <xdr:rowOff>333375</xdr:rowOff>
                  </to>
                </anchor>
              </controlPr>
            </control>
          </mc:Choice>
        </mc:AlternateContent>
        <mc:AlternateContent xmlns:mc="http://schemas.openxmlformats.org/markup-compatibility/2006">
          <mc:Choice Requires="x14">
            <control shapeId="2582619" r:id="rId94" name="Option Button 91">
              <controlPr defaultSize="0" autoFill="0" autoLine="0" autoPict="0">
                <anchor moveWithCells="1">
                  <from>
                    <xdr:col>5</xdr:col>
                    <xdr:colOff>485775</xdr:colOff>
                    <xdr:row>48</xdr:row>
                    <xdr:rowOff>104775</xdr:rowOff>
                  </from>
                  <to>
                    <xdr:col>5</xdr:col>
                    <xdr:colOff>771525</xdr:colOff>
                    <xdr:row>48</xdr:row>
                    <xdr:rowOff>333375</xdr:rowOff>
                  </to>
                </anchor>
              </controlPr>
            </control>
          </mc:Choice>
        </mc:AlternateContent>
        <mc:AlternateContent xmlns:mc="http://schemas.openxmlformats.org/markup-compatibility/2006">
          <mc:Choice Requires="x14">
            <control shapeId="2582620" r:id="rId95" name="Option Button 92">
              <controlPr defaultSize="0" autoFill="0" autoLine="0" autoPict="0">
                <anchor moveWithCells="1">
                  <from>
                    <xdr:col>6</xdr:col>
                    <xdr:colOff>466725</xdr:colOff>
                    <xdr:row>48</xdr:row>
                    <xdr:rowOff>104775</xdr:rowOff>
                  </from>
                  <to>
                    <xdr:col>6</xdr:col>
                    <xdr:colOff>752475</xdr:colOff>
                    <xdr:row>48</xdr:row>
                    <xdr:rowOff>333375</xdr:rowOff>
                  </to>
                </anchor>
              </controlPr>
            </control>
          </mc:Choice>
        </mc:AlternateContent>
        <mc:AlternateContent xmlns:mc="http://schemas.openxmlformats.org/markup-compatibility/2006">
          <mc:Choice Requires="x14">
            <control shapeId="2582621" r:id="rId96" name="Option Button 93">
              <controlPr defaultSize="0" autoFill="0" autoLine="0" autoPict="0">
                <anchor moveWithCells="1">
                  <from>
                    <xdr:col>5</xdr:col>
                    <xdr:colOff>504825</xdr:colOff>
                    <xdr:row>50</xdr:row>
                    <xdr:rowOff>85725</xdr:rowOff>
                  </from>
                  <to>
                    <xdr:col>5</xdr:col>
                    <xdr:colOff>790575</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Fill="0" autoLine="0" autoPict="0">
                <anchor moveWithCells="1">
                  <from>
                    <xdr:col>6</xdr:col>
                    <xdr:colOff>409575</xdr:colOff>
                    <xdr:row>50</xdr:row>
                    <xdr:rowOff>114300</xdr:rowOff>
                  </from>
                  <to>
                    <xdr:col>6</xdr:col>
                    <xdr:colOff>695325</xdr:colOff>
                    <xdr:row>50</xdr:row>
                    <xdr:rowOff>333375</xdr:rowOff>
                  </to>
                </anchor>
              </controlPr>
            </control>
          </mc:Choice>
        </mc:AlternateContent>
        <mc:AlternateContent xmlns:mc="http://schemas.openxmlformats.org/markup-compatibility/2006">
          <mc:Choice Requires="x14">
            <control shapeId="2582623" r:id="rId98" name="Option Button 95">
              <controlPr defaultSize="0" autoFill="0" autoLine="0" autoPict="0">
                <anchor moveWithCells="1">
                  <from>
                    <xdr:col>5</xdr:col>
                    <xdr:colOff>504825</xdr:colOff>
                    <xdr:row>52</xdr:row>
                    <xdr:rowOff>114300</xdr:rowOff>
                  </from>
                  <to>
                    <xdr:col>5</xdr:col>
                    <xdr:colOff>790575</xdr:colOff>
                    <xdr:row>52</xdr:row>
                    <xdr:rowOff>333375</xdr:rowOff>
                  </to>
                </anchor>
              </controlPr>
            </control>
          </mc:Choice>
        </mc:AlternateContent>
        <mc:AlternateContent xmlns:mc="http://schemas.openxmlformats.org/markup-compatibility/2006">
          <mc:Choice Requires="x14">
            <control shapeId="2582624" r:id="rId99" name="Option Button 96">
              <controlPr defaultSize="0" autoFill="0" autoLine="0" autoPict="0">
                <anchor moveWithCells="1">
                  <from>
                    <xdr:col>6</xdr:col>
                    <xdr:colOff>466725</xdr:colOff>
                    <xdr:row>52</xdr:row>
                    <xdr:rowOff>114300</xdr:rowOff>
                  </from>
                  <to>
                    <xdr:col>6</xdr:col>
                    <xdr:colOff>752475</xdr:colOff>
                    <xdr:row>52</xdr:row>
                    <xdr:rowOff>333375</xdr:rowOff>
                  </to>
                </anchor>
              </controlPr>
            </control>
          </mc:Choice>
        </mc:AlternateContent>
        <mc:AlternateContent xmlns:mc="http://schemas.openxmlformats.org/markup-compatibility/2006">
          <mc:Choice Requires="x14">
            <control shapeId="2582625" r:id="rId100" name="Option Button 97">
              <controlPr defaultSize="0" autoFill="0" autoLine="0" autoPict="0">
                <anchor moveWithCells="1">
                  <from>
                    <xdr:col>5</xdr:col>
                    <xdr:colOff>561975</xdr:colOff>
                    <xdr:row>54</xdr:row>
                    <xdr:rowOff>85725</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Fill="0" autoLine="0" autoPict="0">
                <anchor moveWithCells="1">
                  <from>
                    <xdr:col>6</xdr:col>
                    <xdr:colOff>466725</xdr:colOff>
                    <xdr:row>54</xdr:row>
                    <xdr:rowOff>85725</xdr:rowOff>
                  </from>
                  <to>
                    <xdr:col>6</xdr:col>
                    <xdr:colOff>752475</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Fill="0" autoLine="0" autoPict="0">
                <anchor moveWithCells="1">
                  <from>
                    <xdr:col>5</xdr:col>
                    <xdr:colOff>533400</xdr:colOff>
                    <xdr:row>56</xdr:row>
                    <xdr:rowOff>142875</xdr:rowOff>
                  </from>
                  <to>
                    <xdr:col>5</xdr:col>
                    <xdr:colOff>828675</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Fill="0" autoLine="0" autoPict="0">
                <anchor moveWithCells="1">
                  <from>
                    <xdr:col>6</xdr:col>
                    <xdr:colOff>466725</xdr:colOff>
                    <xdr:row>56</xdr:row>
                    <xdr:rowOff>142875</xdr:rowOff>
                  </from>
                  <to>
                    <xdr:col>6</xdr:col>
                    <xdr:colOff>752475</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Fill="0" autoLine="0" autoPict="0">
                <anchor moveWithCells="1">
                  <from>
                    <xdr:col>5</xdr:col>
                    <xdr:colOff>504825</xdr:colOff>
                    <xdr:row>58</xdr:row>
                    <xdr:rowOff>114300</xdr:rowOff>
                  </from>
                  <to>
                    <xdr:col>5</xdr:col>
                    <xdr:colOff>790575</xdr:colOff>
                    <xdr:row>58</xdr:row>
                    <xdr:rowOff>333375</xdr:rowOff>
                  </to>
                </anchor>
              </controlPr>
            </control>
          </mc:Choice>
        </mc:AlternateContent>
        <mc:AlternateContent xmlns:mc="http://schemas.openxmlformats.org/markup-compatibility/2006">
          <mc:Choice Requires="x14">
            <control shapeId="2582630" r:id="rId105" name="Option Button 102">
              <controlPr defaultSize="0" autoFill="0" autoLine="0" autoPict="0">
                <anchor moveWithCells="1">
                  <from>
                    <xdr:col>6</xdr:col>
                    <xdr:colOff>466725</xdr:colOff>
                    <xdr:row>58</xdr:row>
                    <xdr:rowOff>142875</xdr:rowOff>
                  </from>
                  <to>
                    <xdr:col>6</xdr:col>
                    <xdr:colOff>752475</xdr:colOff>
                    <xdr:row>58</xdr:row>
                    <xdr:rowOff>352425</xdr:rowOff>
                  </to>
                </anchor>
              </controlPr>
            </control>
          </mc:Choice>
        </mc:AlternateContent>
        <mc:AlternateContent xmlns:mc="http://schemas.openxmlformats.org/markup-compatibility/2006">
          <mc:Choice Requires="x14">
            <control shapeId="2582631" r:id="rId106" name="Option Button 103">
              <controlPr defaultSize="0" autoFill="0" autoLine="0" autoPict="0">
                <anchor moveWithCells="1">
                  <from>
                    <xdr:col>5</xdr:col>
                    <xdr:colOff>495300</xdr:colOff>
                    <xdr:row>60</xdr:row>
                    <xdr:rowOff>142875</xdr:rowOff>
                  </from>
                  <to>
                    <xdr:col>5</xdr:col>
                    <xdr:colOff>790575</xdr:colOff>
                    <xdr:row>60</xdr:row>
                    <xdr:rowOff>352425</xdr:rowOff>
                  </to>
                </anchor>
              </controlPr>
            </control>
          </mc:Choice>
        </mc:AlternateContent>
        <mc:AlternateContent xmlns:mc="http://schemas.openxmlformats.org/markup-compatibility/2006">
          <mc:Choice Requires="x14">
            <control shapeId="2582632" r:id="rId107" name="Option Button 104">
              <controlPr defaultSize="0" autoFill="0" autoLine="0" autoPict="0">
                <anchor moveWithCells="1">
                  <from>
                    <xdr:col>6</xdr:col>
                    <xdr:colOff>466725</xdr:colOff>
                    <xdr:row>60</xdr:row>
                    <xdr:rowOff>104775</xdr:rowOff>
                  </from>
                  <to>
                    <xdr:col>6</xdr:col>
                    <xdr:colOff>752475</xdr:colOff>
                    <xdr:row>60</xdr:row>
                    <xdr:rowOff>333375</xdr:rowOff>
                  </to>
                </anchor>
              </controlPr>
            </control>
          </mc:Choice>
        </mc:AlternateContent>
        <mc:AlternateContent xmlns:mc="http://schemas.openxmlformats.org/markup-compatibility/2006">
          <mc:Choice Requires="x14">
            <control shapeId="2582633" r:id="rId108" name="Option Button 105">
              <controlPr defaultSize="0" autoFill="0" autoLine="0" autoPict="0">
                <anchor moveWithCells="1">
                  <from>
                    <xdr:col>5</xdr:col>
                    <xdr:colOff>504825</xdr:colOff>
                    <xdr:row>62</xdr:row>
                    <xdr:rowOff>142875</xdr:rowOff>
                  </from>
                  <to>
                    <xdr:col>5</xdr:col>
                    <xdr:colOff>790575</xdr:colOff>
                    <xdr:row>62</xdr:row>
                    <xdr:rowOff>371475</xdr:rowOff>
                  </to>
                </anchor>
              </controlPr>
            </control>
          </mc:Choice>
        </mc:AlternateContent>
        <mc:AlternateContent xmlns:mc="http://schemas.openxmlformats.org/markup-compatibility/2006">
          <mc:Choice Requires="x14">
            <control shapeId="2582634" r:id="rId109" name="Option Button 106">
              <controlPr defaultSize="0" autoFill="0" autoLine="0" autoPict="0">
                <anchor moveWithCells="1">
                  <from>
                    <xdr:col>6</xdr:col>
                    <xdr:colOff>466725</xdr:colOff>
                    <xdr:row>62</xdr:row>
                    <xdr:rowOff>123825</xdr:rowOff>
                  </from>
                  <to>
                    <xdr:col>6</xdr:col>
                    <xdr:colOff>752475</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Fill="0" autoLine="0" autoPict="0">
                <anchor moveWithCells="1">
                  <from>
                    <xdr:col>5</xdr:col>
                    <xdr:colOff>504825</xdr:colOff>
                    <xdr:row>64</xdr:row>
                    <xdr:rowOff>104775</xdr:rowOff>
                  </from>
                  <to>
                    <xdr:col>5</xdr:col>
                    <xdr:colOff>790575</xdr:colOff>
                    <xdr:row>64</xdr:row>
                    <xdr:rowOff>333375</xdr:rowOff>
                  </to>
                </anchor>
              </controlPr>
            </control>
          </mc:Choice>
        </mc:AlternateContent>
        <mc:AlternateContent xmlns:mc="http://schemas.openxmlformats.org/markup-compatibility/2006">
          <mc:Choice Requires="x14">
            <control shapeId="2582636" r:id="rId111" name="Option Button 108">
              <controlPr defaultSize="0" autoFill="0" autoLine="0" autoPict="0">
                <anchor moveWithCells="1">
                  <from>
                    <xdr:col>6</xdr:col>
                    <xdr:colOff>428625</xdr:colOff>
                    <xdr:row>64</xdr:row>
                    <xdr:rowOff>114300</xdr:rowOff>
                  </from>
                  <to>
                    <xdr:col>6</xdr:col>
                    <xdr:colOff>714375</xdr:colOff>
                    <xdr:row>64</xdr:row>
                    <xdr:rowOff>333375</xdr:rowOff>
                  </to>
                </anchor>
              </controlPr>
            </control>
          </mc:Choice>
        </mc:AlternateContent>
        <mc:AlternateContent xmlns:mc="http://schemas.openxmlformats.org/markup-compatibility/2006">
          <mc:Choice Requires="x14">
            <control shapeId="2582637" r:id="rId112" name="Option Button 109">
              <controlPr defaultSize="0" autoFill="0" autoLine="0" autoPict="0">
                <anchor moveWithCells="1">
                  <from>
                    <xdr:col>5</xdr:col>
                    <xdr:colOff>542925</xdr:colOff>
                    <xdr:row>70</xdr:row>
                    <xdr:rowOff>104775</xdr:rowOff>
                  </from>
                  <to>
                    <xdr:col>5</xdr:col>
                    <xdr:colOff>828675</xdr:colOff>
                    <xdr:row>70</xdr:row>
                    <xdr:rowOff>314325</xdr:rowOff>
                  </to>
                </anchor>
              </controlPr>
            </control>
          </mc:Choice>
        </mc:AlternateContent>
        <mc:AlternateContent xmlns:mc="http://schemas.openxmlformats.org/markup-compatibility/2006">
          <mc:Choice Requires="x14">
            <control shapeId="2582638" r:id="rId113" name="Option Button 110">
              <controlPr defaultSize="0" autoFill="0" autoLine="0" autoPict="0">
                <anchor moveWithCells="1">
                  <from>
                    <xdr:col>6</xdr:col>
                    <xdr:colOff>409575</xdr:colOff>
                    <xdr:row>70</xdr:row>
                    <xdr:rowOff>104775</xdr:rowOff>
                  </from>
                  <to>
                    <xdr:col>6</xdr:col>
                    <xdr:colOff>695325</xdr:colOff>
                    <xdr:row>70</xdr:row>
                    <xdr:rowOff>314325</xdr:rowOff>
                  </to>
                </anchor>
              </controlPr>
            </control>
          </mc:Choice>
        </mc:AlternateContent>
        <mc:AlternateContent xmlns:mc="http://schemas.openxmlformats.org/markup-compatibility/2006">
          <mc:Choice Requires="x14">
            <control shapeId="2582639" r:id="rId114" name="Option Button 111">
              <controlPr defaultSize="0" autoFill="0" autoLine="0" autoPict="0">
                <anchor moveWithCells="1">
                  <from>
                    <xdr:col>5</xdr:col>
                    <xdr:colOff>504825</xdr:colOff>
                    <xdr:row>76</xdr:row>
                    <xdr:rowOff>76200</xdr:rowOff>
                  </from>
                  <to>
                    <xdr:col>5</xdr:col>
                    <xdr:colOff>790575</xdr:colOff>
                    <xdr:row>76</xdr:row>
                    <xdr:rowOff>295275</xdr:rowOff>
                  </to>
                </anchor>
              </controlPr>
            </control>
          </mc:Choice>
        </mc:AlternateContent>
        <mc:AlternateContent xmlns:mc="http://schemas.openxmlformats.org/markup-compatibility/2006">
          <mc:Choice Requires="x14">
            <control shapeId="2582640" r:id="rId115" name="Option Button 112">
              <controlPr defaultSize="0" autoFill="0" autoLine="0" autoPict="0">
                <anchor moveWithCells="1">
                  <from>
                    <xdr:col>6</xdr:col>
                    <xdr:colOff>409575</xdr:colOff>
                    <xdr:row>76</xdr:row>
                    <xdr:rowOff>76200</xdr:rowOff>
                  </from>
                  <to>
                    <xdr:col>6</xdr:col>
                    <xdr:colOff>695325</xdr:colOff>
                    <xdr:row>76</xdr:row>
                    <xdr:rowOff>295275</xdr:rowOff>
                  </to>
                </anchor>
              </controlPr>
            </control>
          </mc:Choice>
        </mc:AlternateContent>
        <mc:AlternateContent xmlns:mc="http://schemas.openxmlformats.org/markup-compatibility/2006">
          <mc:Choice Requires="x14">
            <control shapeId="2582641" r:id="rId116" name="Option Button 113">
              <controlPr defaultSize="0" autoFill="0" autoLine="0" autoPict="0">
                <anchor moveWithCells="1">
                  <from>
                    <xdr:col>5</xdr:col>
                    <xdr:colOff>542925</xdr:colOff>
                    <xdr:row>78</xdr:row>
                    <xdr:rowOff>66675</xdr:rowOff>
                  </from>
                  <to>
                    <xdr:col>5</xdr:col>
                    <xdr:colOff>828675</xdr:colOff>
                    <xdr:row>78</xdr:row>
                    <xdr:rowOff>295275</xdr:rowOff>
                  </to>
                </anchor>
              </controlPr>
            </control>
          </mc:Choice>
        </mc:AlternateContent>
        <mc:AlternateContent xmlns:mc="http://schemas.openxmlformats.org/markup-compatibility/2006">
          <mc:Choice Requires="x14">
            <control shapeId="2582642" r:id="rId117" name="Option Button 114">
              <controlPr defaultSize="0" autoFill="0" autoLine="0" autoPict="0">
                <anchor moveWithCells="1">
                  <from>
                    <xdr:col>6</xdr:col>
                    <xdr:colOff>447675</xdr:colOff>
                    <xdr:row>78</xdr:row>
                    <xdr:rowOff>85725</xdr:rowOff>
                  </from>
                  <to>
                    <xdr:col>6</xdr:col>
                    <xdr:colOff>714375</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Fill="0" autoLine="0" autoPict="0">
                <anchor moveWithCells="1">
                  <from>
                    <xdr:col>5</xdr:col>
                    <xdr:colOff>542925</xdr:colOff>
                    <xdr:row>80</xdr:row>
                    <xdr:rowOff>114300</xdr:rowOff>
                  </from>
                  <to>
                    <xdr:col>5</xdr:col>
                    <xdr:colOff>828675</xdr:colOff>
                    <xdr:row>80</xdr:row>
                    <xdr:rowOff>333375</xdr:rowOff>
                  </to>
                </anchor>
              </controlPr>
            </control>
          </mc:Choice>
        </mc:AlternateContent>
        <mc:AlternateContent xmlns:mc="http://schemas.openxmlformats.org/markup-compatibility/2006">
          <mc:Choice Requires="x14">
            <control shapeId="2582644" r:id="rId119" name="Option Button 116">
              <controlPr defaultSize="0" autoFill="0" autoLine="0" autoPict="0">
                <anchor moveWithCells="1">
                  <from>
                    <xdr:col>6</xdr:col>
                    <xdr:colOff>466725</xdr:colOff>
                    <xdr:row>80</xdr:row>
                    <xdr:rowOff>85725</xdr:rowOff>
                  </from>
                  <to>
                    <xdr:col>6</xdr:col>
                    <xdr:colOff>752475</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Fill="0" autoLine="0" autoPict="0">
                <anchor moveWithCells="1">
                  <from>
                    <xdr:col>5</xdr:col>
                    <xdr:colOff>561975</xdr:colOff>
                    <xdr:row>82</xdr:row>
                    <xdr:rowOff>66675</xdr:rowOff>
                  </from>
                  <to>
                    <xdr:col>5</xdr:col>
                    <xdr:colOff>838200</xdr:colOff>
                    <xdr:row>82</xdr:row>
                    <xdr:rowOff>295275</xdr:rowOff>
                  </to>
                </anchor>
              </controlPr>
            </control>
          </mc:Choice>
        </mc:AlternateContent>
        <mc:AlternateContent xmlns:mc="http://schemas.openxmlformats.org/markup-compatibility/2006">
          <mc:Choice Requires="x14">
            <control shapeId="2582646" r:id="rId121" name="Option Button 118">
              <controlPr defaultSize="0" autoFill="0" autoLine="0" autoPict="0">
                <anchor moveWithCells="1">
                  <from>
                    <xdr:col>6</xdr:col>
                    <xdr:colOff>466725</xdr:colOff>
                    <xdr:row>82</xdr:row>
                    <xdr:rowOff>66675</xdr:rowOff>
                  </from>
                  <to>
                    <xdr:col>6</xdr:col>
                    <xdr:colOff>752475</xdr:colOff>
                    <xdr:row>82</xdr:row>
                    <xdr:rowOff>295275</xdr:rowOff>
                  </to>
                </anchor>
              </controlPr>
            </control>
          </mc:Choice>
        </mc:AlternateContent>
        <mc:AlternateContent xmlns:mc="http://schemas.openxmlformats.org/markup-compatibility/2006">
          <mc:Choice Requires="x14">
            <control shapeId="2582647" r:id="rId122" name="Option Button 119">
              <controlPr defaultSize="0" autoFill="0" autoLine="0" autoPict="0">
                <anchor moveWithCells="1">
                  <from>
                    <xdr:col>5</xdr:col>
                    <xdr:colOff>533400</xdr:colOff>
                    <xdr:row>84</xdr:row>
                    <xdr:rowOff>85725</xdr:rowOff>
                  </from>
                  <to>
                    <xdr:col>5</xdr:col>
                    <xdr:colOff>828675</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Fill="0" autoLine="0" autoPict="0">
                <anchor moveWithCells="1">
                  <from>
                    <xdr:col>6</xdr:col>
                    <xdr:colOff>428625</xdr:colOff>
                    <xdr:row>84</xdr:row>
                    <xdr:rowOff>85725</xdr:rowOff>
                  </from>
                  <to>
                    <xdr:col>6</xdr:col>
                    <xdr:colOff>714375</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Fill="0" autoLine="0" autoPict="0">
                <anchor moveWithCells="1">
                  <from>
                    <xdr:col>5</xdr:col>
                    <xdr:colOff>561975</xdr:colOff>
                    <xdr:row>86</xdr:row>
                    <xdr:rowOff>104775</xdr:rowOff>
                  </from>
                  <to>
                    <xdr:col>5</xdr:col>
                    <xdr:colOff>838200</xdr:colOff>
                    <xdr:row>86</xdr:row>
                    <xdr:rowOff>333375</xdr:rowOff>
                  </to>
                </anchor>
              </controlPr>
            </control>
          </mc:Choice>
        </mc:AlternateContent>
        <mc:AlternateContent xmlns:mc="http://schemas.openxmlformats.org/markup-compatibility/2006">
          <mc:Choice Requires="x14">
            <control shapeId="2582650" r:id="rId125" name="Option Button 122">
              <controlPr defaultSize="0" autoFill="0" autoLine="0" autoPict="0">
                <anchor moveWithCells="1">
                  <from>
                    <xdr:col>6</xdr:col>
                    <xdr:colOff>447675</xdr:colOff>
                    <xdr:row>86</xdr:row>
                    <xdr:rowOff>76200</xdr:rowOff>
                  </from>
                  <to>
                    <xdr:col>6</xdr:col>
                    <xdr:colOff>714375</xdr:colOff>
                    <xdr:row>86</xdr:row>
                    <xdr:rowOff>295275</xdr:rowOff>
                  </to>
                </anchor>
              </controlPr>
            </control>
          </mc:Choice>
        </mc:AlternateContent>
        <mc:AlternateContent xmlns:mc="http://schemas.openxmlformats.org/markup-compatibility/2006">
          <mc:Choice Requires="x14">
            <control shapeId="2582651" r:id="rId126" name="Option Button 123">
              <controlPr defaultSize="0" autoFill="0" autoLine="0" autoPict="0">
                <anchor moveWithCells="1">
                  <from>
                    <xdr:col>5</xdr:col>
                    <xdr:colOff>581025</xdr:colOff>
                    <xdr:row>88</xdr:row>
                    <xdr:rowOff>104775</xdr:rowOff>
                  </from>
                  <to>
                    <xdr:col>5</xdr:col>
                    <xdr:colOff>866775</xdr:colOff>
                    <xdr:row>88</xdr:row>
                    <xdr:rowOff>333375</xdr:rowOff>
                  </to>
                </anchor>
              </controlPr>
            </control>
          </mc:Choice>
        </mc:AlternateContent>
        <mc:AlternateContent xmlns:mc="http://schemas.openxmlformats.org/markup-compatibility/2006">
          <mc:Choice Requires="x14">
            <control shapeId="2582652" r:id="rId127" name="Option Button 124">
              <controlPr defaultSize="0" autoFill="0" autoLine="0" autoPict="0">
                <anchor moveWithCells="1">
                  <from>
                    <xdr:col>6</xdr:col>
                    <xdr:colOff>447675</xdr:colOff>
                    <xdr:row>88</xdr:row>
                    <xdr:rowOff>104775</xdr:rowOff>
                  </from>
                  <to>
                    <xdr:col>6</xdr:col>
                    <xdr:colOff>714375</xdr:colOff>
                    <xdr:row>88</xdr:row>
                    <xdr:rowOff>333375</xdr:rowOff>
                  </to>
                </anchor>
              </controlPr>
            </control>
          </mc:Choice>
        </mc:AlternateContent>
        <mc:AlternateContent xmlns:mc="http://schemas.openxmlformats.org/markup-compatibility/2006">
          <mc:Choice Requires="x14">
            <control shapeId="2582653" r:id="rId128" name="Option Button 125">
              <controlPr defaultSize="0" autoFill="0" autoLine="0" autoPict="0">
                <anchor moveWithCells="1">
                  <from>
                    <xdr:col>5</xdr:col>
                    <xdr:colOff>581025</xdr:colOff>
                    <xdr:row>90</xdr:row>
                    <xdr:rowOff>85725</xdr:rowOff>
                  </from>
                  <to>
                    <xdr:col>5</xdr:col>
                    <xdr:colOff>866775</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Fill="0" autoLine="0" autoPict="0">
                <anchor moveWithCells="1">
                  <from>
                    <xdr:col>6</xdr:col>
                    <xdr:colOff>447675</xdr:colOff>
                    <xdr:row>90</xdr:row>
                    <xdr:rowOff>85725</xdr:rowOff>
                  </from>
                  <to>
                    <xdr:col>6</xdr:col>
                    <xdr:colOff>714375</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Fill="0" autoLine="0" autoPict="0">
                <anchor moveWithCells="1">
                  <from>
                    <xdr:col>5</xdr:col>
                    <xdr:colOff>571500</xdr:colOff>
                    <xdr:row>92</xdr:row>
                    <xdr:rowOff>104775</xdr:rowOff>
                  </from>
                  <to>
                    <xdr:col>5</xdr:col>
                    <xdr:colOff>866775</xdr:colOff>
                    <xdr:row>92</xdr:row>
                    <xdr:rowOff>333375</xdr:rowOff>
                  </to>
                </anchor>
              </controlPr>
            </control>
          </mc:Choice>
        </mc:AlternateContent>
        <mc:AlternateContent xmlns:mc="http://schemas.openxmlformats.org/markup-compatibility/2006">
          <mc:Choice Requires="x14">
            <control shapeId="2582656" r:id="rId131" name="Option Button 128">
              <controlPr defaultSize="0" autoFill="0" autoLine="0" autoPict="0">
                <anchor moveWithCells="1">
                  <from>
                    <xdr:col>6</xdr:col>
                    <xdr:colOff>447675</xdr:colOff>
                    <xdr:row>92</xdr:row>
                    <xdr:rowOff>76200</xdr:rowOff>
                  </from>
                  <to>
                    <xdr:col>6</xdr:col>
                    <xdr:colOff>714375</xdr:colOff>
                    <xdr:row>92</xdr:row>
                    <xdr:rowOff>295275</xdr:rowOff>
                  </to>
                </anchor>
              </controlPr>
            </control>
          </mc:Choice>
        </mc:AlternateContent>
        <mc:AlternateContent xmlns:mc="http://schemas.openxmlformats.org/markup-compatibility/2006">
          <mc:Choice Requires="x14">
            <control shapeId="2582657" r:id="rId132" name="Option Button 129">
              <controlPr defaultSize="0" autoFill="0" autoLine="0" autoPict="0">
                <anchor moveWithCells="1">
                  <from>
                    <xdr:col>5</xdr:col>
                    <xdr:colOff>533400</xdr:colOff>
                    <xdr:row>94</xdr:row>
                    <xdr:rowOff>104775</xdr:rowOff>
                  </from>
                  <to>
                    <xdr:col>5</xdr:col>
                    <xdr:colOff>828675</xdr:colOff>
                    <xdr:row>94</xdr:row>
                    <xdr:rowOff>314325</xdr:rowOff>
                  </to>
                </anchor>
              </controlPr>
            </control>
          </mc:Choice>
        </mc:AlternateContent>
        <mc:AlternateContent xmlns:mc="http://schemas.openxmlformats.org/markup-compatibility/2006">
          <mc:Choice Requires="x14">
            <control shapeId="2582658" r:id="rId133" name="Option Button 130">
              <controlPr defaultSize="0" autoFill="0" autoLine="0" autoPict="0">
                <anchor moveWithCells="1">
                  <from>
                    <xdr:col>6</xdr:col>
                    <xdr:colOff>428625</xdr:colOff>
                    <xdr:row>94</xdr:row>
                    <xdr:rowOff>142875</xdr:rowOff>
                  </from>
                  <to>
                    <xdr:col>6</xdr:col>
                    <xdr:colOff>714375</xdr:colOff>
                    <xdr:row>94</xdr:row>
                    <xdr:rowOff>371475</xdr:rowOff>
                  </to>
                </anchor>
              </controlPr>
            </control>
          </mc:Choice>
        </mc:AlternateContent>
        <mc:AlternateContent xmlns:mc="http://schemas.openxmlformats.org/markup-compatibility/2006">
          <mc:Choice Requires="x14">
            <control shapeId="2582659" r:id="rId134" name="Option Button 131">
              <controlPr defaultSize="0" autoFill="0" autoLine="0" autoPict="0">
                <anchor moveWithCells="1">
                  <from>
                    <xdr:col>5</xdr:col>
                    <xdr:colOff>571500</xdr:colOff>
                    <xdr:row>96</xdr:row>
                    <xdr:rowOff>104775</xdr:rowOff>
                  </from>
                  <to>
                    <xdr:col>5</xdr:col>
                    <xdr:colOff>866775</xdr:colOff>
                    <xdr:row>96</xdr:row>
                    <xdr:rowOff>333375</xdr:rowOff>
                  </to>
                </anchor>
              </controlPr>
            </control>
          </mc:Choice>
        </mc:AlternateContent>
        <mc:AlternateContent xmlns:mc="http://schemas.openxmlformats.org/markup-compatibility/2006">
          <mc:Choice Requires="x14">
            <control shapeId="2582660" r:id="rId135" name="Option Button 132">
              <controlPr defaultSize="0" autoFill="0" autoLine="0" autoPict="0">
                <anchor moveWithCells="1">
                  <from>
                    <xdr:col>6</xdr:col>
                    <xdr:colOff>466725</xdr:colOff>
                    <xdr:row>96</xdr:row>
                    <xdr:rowOff>85725</xdr:rowOff>
                  </from>
                  <to>
                    <xdr:col>6</xdr:col>
                    <xdr:colOff>752475</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Fill="0" autoLine="0" autoPict="0">
                <anchor moveWithCells="1">
                  <from>
                    <xdr:col>5</xdr:col>
                    <xdr:colOff>571500</xdr:colOff>
                    <xdr:row>102</xdr:row>
                    <xdr:rowOff>104775</xdr:rowOff>
                  </from>
                  <to>
                    <xdr:col>5</xdr:col>
                    <xdr:colOff>866775</xdr:colOff>
                    <xdr:row>102</xdr:row>
                    <xdr:rowOff>314325</xdr:rowOff>
                  </to>
                </anchor>
              </controlPr>
            </control>
          </mc:Choice>
        </mc:AlternateContent>
        <mc:AlternateContent xmlns:mc="http://schemas.openxmlformats.org/markup-compatibility/2006">
          <mc:Choice Requires="x14">
            <control shapeId="2582662" r:id="rId137" name="Option Button 134">
              <controlPr defaultSize="0" autoFill="0" autoLine="0" autoPict="0">
                <anchor moveWithCells="1">
                  <from>
                    <xdr:col>6</xdr:col>
                    <xdr:colOff>466725</xdr:colOff>
                    <xdr:row>102</xdr:row>
                    <xdr:rowOff>104775</xdr:rowOff>
                  </from>
                  <to>
                    <xdr:col>6</xdr:col>
                    <xdr:colOff>752475</xdr:colOff>
                    <xdr:row>102</xdr:row>
                    <xdr:rowOff>314325</xdr:rowOff>
                  </to>
                </anchor>
              </controlPr>
            </control>
          </mc:Choice>
        </mc:AlternateContent>
        <mc:AlternateContent xmlns:mc="http://schemas.openxmlformats.org/markup-compatibility/2006">
          <mc:Choice Requires="x14">
            <control shapeId="2582663" r:id="rId138" name="Option Button 135">
              <controlPr defaultSize="0" autoFill="0" autoLine="0" autoPict="0">
                <anchor moveWithCells="1">
                  <from>
                    <xdr:col>5</xdr:col>
                    <xdr:colOff>533400</xdr:colOff>
                    <xdr:row>108</xdr:row>
                    <xdr:rowOff>104775</xdr:rowOff>
                  </from>
                  <to>
                    <xdr:col>5</xdr:col>
                    <xdr:colOff>828675</xdr:colOff>
                    <xdr:row>108</xdr:row>
                    <xdr:rowOff>333375</xdr:rowOff>
                  </to>
                </anchor>
              </controlPr>
            </control>
          </mc:Choice>
        </mc:AlternateContent>
        <mc:AlternateContent xmlns:mc="http://schemas.openxmlformats.org/markup-compatibility/2006">
          <mc:Choice Requires="x14">
            <control shapeId="2582664" r:id="rId139" name="Option Button 136">
              <controlPr defaultSize="0" autoFill="0" autoLine="0" autoPict="0">
                <anchor moveWithCells="1">
                  <from>
                    <xdr:col>6</xdr:col>
                    <xdr:colOff>466725</xdr:colOff>
                    <xdr:row>108</xdr:row>
                    <xdr:rowOff>85725</xdr:rowOff>
                  </from>
                  <to>
                    <xdr:col>6</xdr:col>
                    <xdr:colOff>752475</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Fill="0" autoLine="0" autoPict="0">
                <anchor moveWithCells="1">
                  <from>
                    <xdr:col>5</xdr:col>
                    <xdr:colOff>542925</xdr:colOff>
                    <xdr:row>110</xdr:row>
                    <xdr:rowOff>85725</xdr:rowOff>
                  </from>
                  <to>
                    <xdr:col>5</xdr:col>
                    <xdr:colOff>828675</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Fill="0" autoLine="0" autoPict="0">
                <anchor moveWithCells="1">
                  <from>
                    <xdr:col>6</xdr:col>
                    <xdr:colOff>466725</xdr:colOff>
                    <xdr:row>110</xdr:row>
                    <xdr:rowOff>85725</xdr:rowOff>
                  </from>
                  <to>
                    <xdr:col>6</xdr:col>
                    <xdr:colOff>752475</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Fill="0" autoLine="0" autoPict="0">
                <anchor moveWithCells="1">
                  <from>
                    <xdr:col>5</xdr:col>
                    <xdr:colOff>533400</xdr:colOff>
                    <xdr:row>112</xdr:row>
                    <xdr:rowOff>104775</xdr:rowOff>
                  </from>
                  <to>
                    <xdr:col>5</xdr:col>
                    <xdr:colOff>828675</xdr:colOff>
                    <xdr:row>112</xdr:row>
                    <xdr:rowOff>333375</xdr:rowOff>
                  </to>
                </anchor>
              </controlPr>
            </control>
          </mc:Choice>
        </mc:AlternateContent>
        <mc:AlternateContent xmlns:mc="http://schemas.openxmlformats.org/markup-compatibility/2006">
          <mc:Choice Requires="x14">
            <control shapeId="2582668" r:id="rId143" name="Option Button 140">
              <controlPr defaultSize="0" autoFill="0" autoLine="0" autoPict="0">
                <anchor moveWithCells="1">
                  <from>
                    <xdr:col>6</xdr:col>
                    <xdr:colOff>466725</xdr:colOff>
                    <xdr:row>112</xdr:row>
                    <xdr:rowOff>104775</xdr:rowOff>
                  </from>
                  <to>
                    <xdr:col>6</xdr:col>
                    <xdr:colOff>752475</xdr:colOff>
                    <xdr:row>112</xdr:row>
                    <xdr:rowOff>333375</xdr:rowOff>
                  </to>
                </anchor>
              </controlPr>
            </control>
          </mc:Choice>
        </mc:AlternateContent>
        <mc:AlternateContent xmlns:mc="http://schemas.openxmlformats.org/markup-compatibility/2006">
          <mc:Choice Requires="x14">
            <control shapeId="2582669" r:id="rId144" name="Option Button 141">
              <controlPr defaultSize="0" autoFill="0" autoLine="0" autoPict="0">
                <anchor moveWithCells="1">
                  <from>
                    <xdr:col>5</xdr:col>
                    <xdr:colOff>504825</xdr:colOff>
                    <xdr:row>114</xdr:row>
                    <xdr:rowOff>85725</xdr:rowOff>
                  </from>
                  <to>
                    <xdr:col>5</xdr:col>
                    <xdr:colOff>790575</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Fill="0" autoLine="0" autoPict="0">
                <anchor moveWithCells="1">
                  <from>
                    <xdr:col>6</xdr:col>
                    <xdr:colOff>466725</xdr:colOff>
                    <xdr:row>114</xdr:row>
                    <xdr:rowOff>104775</xdr:rowOff>
                  </from>
                  <to>
                    <xdr:col>6</xdr:col>
                    <xdr:colOff>752475</xdr:colOff>
                    <xdr:row>114</xdr:row>
                    <xdr:rowOff>333375</xdr:rowOff>
                  </to>
                </anchor>
              </controlPr>
            </control>
          </mc:Choice>
        </mc:AlternateContent>
        <mc:AlternateContent xmlns:mc="http://schemas.openxmlformats.org/markup-compatibility/2006">
          <mc:Choice Requires="x14">
            <control shapeId="2582671" r:id="rId146" name="Option Button 143">
              <controlPr defaultSize="0" autoFill="0" autoLine="0" autoPict="0">
                <anchor moveWithCells="1">
                  <from>
                    <xdr:col>5</xdr:col>
                    <xdr:colOff>533400</xdr:colOff>
                    <xdr:row>116</xdr:row>
                    <xdr:rowOff>85725</xdr:rowOff>
                  </from>
                  <to>
                    <xdr:col>5</xdr:col>
                    <xdr:colOff>828675</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Fill="0" autoLine="0" autoPict="0">
                <anchor moveWithCells="1">
                  <from>
                    <xdr:col>6</xdr:col>
                    <xdr:colOff>466725</xdr:colOff>
                    <xdr:row>116</xdr:row>
                    <xdr:rowOff>104775</xdr:rowOff>
                  </from>
                  <to>
                    <xdr:col>6</xdr:col>
                    <xdr:colOff>752475</xdr:colOff>
                    <xdr:row>116</xdr:row>
                    <xdr:rowOff>333375</xdr:rowOff>
                  </to>
                </anchor>
              </controlPr>
            </control>
          </mc:Choice>
        </mc:AlternateContent>
        <mc:AlternateContent xmlns:mc="http://schemas.openxmlformats.org/markup-compatibility/2006">
          <mc:Choice Requires="x14">
            <control shapeId="2582673" r:id="rId148" name="Option Button 145">
              <controlPr defaultSize="0" autoFill="0" autoLine="0" autoPict="0">
                <anchor moveWithCells="1">
                  <from>
                    <xdr:col>5</xdr:col>
                    <xdr:colOff>533400</xdr:colOff>
                    <xdr:row>118</xdr:row>
                    <xdr:rowOff>76200</xdr:rowOff>
                  </from>
                  <to>
                    <xdr:col>5</xdr:col>
                    <xdr:colOff>828675</xdr:colOff>
                    <xdr:row>118</xdr:row>
                    <xdr:rowOff>295275</xdr:rowOff>
                  </to>
                </anchor>
              </controlPr>
            </control>
          </mc:Choice>
        </mc:AlternateContent>
        <mc:AlternateContent xmlns:mc="http://schemas.openxmlformats.org/markup-compatibility/2006">
          <mc:Choice Requires="x14">
            <control shapeId="2582674" r:id="rId149" name="Option Button 146">
              <controlPr defaultSize="0" autoFill="0" autoLine="0" autoPict="0">
                <anchor moveWithCells="1">
                  <from>
                    <xdr:col>6</xdr:col>
                    <xdr:colOff>466725</xdr:colOff>
                    <xdr:row>118</xdr:row>
                    <xdr:rowOff>85725</xdr:rowOff>
                  </from>
                  <to>
                    <xdr:col>6</xdr:col>
                    <xdr:colOff>752475</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Fill="0" autoLine="0" autoPict="0">
                <anchor moveWithCells="1">
                  <from>
                    <xdr:col>5</xdr:col>
                    <xdr:colOff>542925</xdr:colOff>
                    <xdr:row>120</xdr:row>
                    <xdr:rowOff>104775</xdr:rowOff>
                  </from>
                  <to>
                    <xdr:col>5</xdr:col>
                    <xdr:colOff>828675</xdr:colOff>
                    <xdr:row>120</xdr:row>
                    <xdr:rowOff>333375</xdr:rowOff>
                  </to>
                </anchor>
              </controlPr>
            </control>
          </mc:Choice>
        </mc:AlternateContent>
        <mc:AlternateContent xmlns:mc="http://schemas.openxmlformats.org/markup-compatibility/2006">
          <mc:Choice Requires="x14">
            <control shapeId="2582676" r:id="rId151" name="Option Button 148">
              <controlPr defaultSize="0" autoFill="0" autoLine="0" autoPict="0">
                <anchor moveWithCells="1">
                  <from>
                    <xdr:col>6</xdr:col>
                    <xdr:colOff>466725</xdr:colOff>
                    <xdr:row>120</xdr:row>
                    <xdr:rowOff>104775</xdr:rowOff>
                  </from>
                  <to>
                    <xdr:col>6</xdr:col>
                    <xdr:colOff>752475</xdr:colOff>
                    <xdr:row>120</xdr:row>
                    <xdr:rowOff>333375</xdr:rowOff>
                  </to>
                </anchor>
              </controlPr>
            </control>
          </mc:Choice>
        </mc:AlternateContent>
        <mc:AlternateContent xmlns:mc="http://schemas.openxmlformats.org/markup-compatibility/2006">
          <mc:Choice Requires="x14">
            <control shapeId="2582677" r:id="rId152" name="Option Button 149">
              <controlPr defaultSize="0" autoFill="0" autoLine="0" autoPict="0">
                <anchor moveWithCells="1">
                  <from>
                    <xdr:col>5</xdr:col>
                    <xdr:colOff>542925</xdr:colOff>
                    <xdr:row>122</xdr:row>
                    <xdr:rowOff>85725</xdr:rowOff>
                  </from>
                  <to>
                    <xdr:col>5</xdr:col>
                    <xdr:colOff>828675</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Fill="0" autoLine="0" autoPict="0">
                <anchor moveWithCells="1">
                  <from>
                    <xdr:col>6</xdr:col>
                    <xdr:colOff>466725</xdr:colOff>
                    <xdr:row>122</xdr:row>
                    <xdr:rowOff>104775</xdr:rowOff>
                  </from>
                  <to>
                    <xdr:col>6</xdr:col>
                    <xdr:colOff>752475</xdr:colOff>
                    <xdr:row>122</xdr:row>
                    <xdr:rowOff>333375</xdr:rowOff>
                  </to>
                </anchor>
              </controlPr>
            </control>
          </mc:Choice>
        </mc:AlternateContent>
        <mc:AlternateContent xmlns:mc="http://schemas.openxmlformats.org/markup-compatibility/2006">
          <mc:Choice Requires="x14">
            <control shapeId="2582679" r:id="rId154" name="Option Button 151">
              <controlPr defaultSize="0" autoFill="0" autoLine="0" autoPict="0">
                <anchor moveWithCells="1">
                  <from>
                    <xdr:col>5</xdr:col>
                    <xdr:colOff>542925</xdr:colOff>
                    <xdr:row>124</xdr:row>
                    <xdr:rowOff>114300</xdr:rowOff>
                  </from>
                  <to>
                    <xdr:col>5</xdr:col>
                    <xdr:colOff>828675</xdr:colOff>
                    <xdr:row>124</xdr:row>
                    <xdr:rowOff>333375</xdr:rowOff>
                  </to>
                </anchor>
              </controlPr>
            </control>
          </mc:Choice>
        </mc:AlternateContent>
        <mc:AlternateContent xmlns:mc="http://schemas.openxmlformats.org/markup-compatibility/2006">
          <mc:Choice Requires="x14">
            <control shapeId="2582680" r:id="rId155" name="Option Button 152">
              <controlPr defaultSize="0" autoFill="0" autoLine="0" autoPict="0">
                <anchor moveWithCells="1">
                  <from>
                    <xdr:col>6</xdr:col>
                    <xdr:colOff>466725</xdr:colOff>
                    <xdr:row>124</xdr:row>
                    <xdr:rowOff>85725</xdr:rowOff>
                  </from>
                  <to>
                    <xdr:col>6</xdr:col>
                    <xdr:colOff>752475</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Fill="0" autoLine="0" autoPict="0">
                <anchor moveWithCells="1">
                  <from>
                    <xdr:col>5</xdr:col>
                    <xdr:colOff>504825</xdr:colOff>
                    <xdr:row>126</xdr:row>
                    <xdr:rowOff>114300</xdr:rowOff>
                  </from>
                  <to>
                    <xdr:col>5</xdr:col>
                    <xdr:colOff>790575</xdr:colOff>
                    <xdr:row>126</xdr:row>
                    <xdr:rowOff>333375</xdr:rowOff>
                  </to>
                </anchor>
              </controlPr>
            </control>
          </mc:Choice>
        </mc:AlternateContent>
        <mc:AlternateContent xmlns:mc="http://schemas.openxmlformats.org/markup-compatibility/2006">
          <mc:Choice Requires="x14">
            <control shapeId="2582682" r:id="rId157" name="Option Button 154">
              <controlPr defaultSize="0" autoFill="0" autoLine="0" autoPict="0">
                <anchor moveWithCells="1">
                  <from>
                    <xdr:col>6</xdr:col>
                    <xdr:colOff>466725</xdr:colOff>
                    <xdr:row>126</xdr:row>
                    <xdr:rowOff>142875</xdr:rowOff>
                  </from>
                  <to>
                    <xdr:col>6</xdr:col>
                    <xdr:colOff>752475</xdr:colOff>
                    <xdr:row>126</xdr:row>
                    <xdr:rowOff>371475</xdr:rowOff>
                  </to>
                </anchor>
              </controlPr>
            </control>
          </mc:Choice>
        </mc:AlternateContent>
        <mc:AlternateContent xmlns:mc="http://schemas.openxmlformats.org/markup-compatibility/2006">
          <mc:Choice Requires="x14">
            <control shapeId="2582683" r:id="rId158" name="Option Button 155">
              <controlPr defaultSize="0" autoFill="0" autoLine="0" autoPict="0">
                <anchor moveWithCells="1">
                  <from>
                    <xdr:col>5</xdr:col>
                    <xdr:colOff>542925</xdr:colOff>
                    <xdr:row>128</xdr:row>
                    <xdr:rowOff>104775</xdr:rowOff>
                  </from>
                  <to>
                    <xdr:col>5</xdr:col>
                    <xdr:colOff>828675</xdr:colOff>
                    <xdr:row>128</xdr:row>
                    <xdr:rowOff>333375</xdr:rowOff>
                  </to>
                </anchor>
              </controlPr>
            </control>
          </mc:Choice>
        </mc:AlternateContent>
        <mc:AlternateContent xmlns:mc="http://schemas.openxmlformats.org/markup-compatibility/2006">
          <mc:Choice Requires="x14">
            <control shapeId="2582684" r:id="rId159" name="Option Button 156">
              <controlPr defaultSize="0" autoFill="0" autoLine="0" autoPict="0">
                <anchor moveWithCells="1">
                  <from>
                    <xdr:col>6</xdr:col>
                    <xdr:colOff>466725</xdr:colOff>
                    <xdr:row>128</xdr:row>
                    <xdr:rowOff>104775</xdr:rowOff>
                  </from>
                  <to>
                    <xdr:col>6</xdr:col>
                    <xdr:colOff>752475</xdr:colOff>
                    <xdr:row>128</xdr:row>
                    <xdr:rowOff>333375</xdr:rowOff>
                  </to>
                </anchor>
              </controlPr>
            </control>
          </mc:Choice>
        </mc:AlternateContent>
        <mc:AlternateContent xmlns:mc="http://schemas.openxmlformats.org/markup-compatibility/2006">
          <mc:Choice Requires="x14">
            <control shapeId="2582685" r:id="rId160" name="Option Button 157">
              <controlPr defaultSize="0" autoFill="0" autoLine="0" autoPict="0">
                <anchor moveWithCells="1">
                  <from>
                    <xdr:col>5</xdr:col>
                    <xdr:colOff>542925</xdr:colOff>
                    <xdr:row>134</xdr:row>
                    <xdr:rowOff>104775</xdr:rowOff>
                  </from>
                  <to>
                    <xdr:col>5</xdr:col>
                    <xdr:colOff>828675</xdr:colOff>
                    <xdr:row>134</xdr:row>
                    <xdr:rowOff>314325</xdr:rowOff>
                  </to>
                </anchor>
              </controlPr>
            </control>
          </mc:Choice>
        </mc:AlternateContent>
        <mc:AlternateContent xmlns:mc="http://schemas.openxmlformats.org/markup-compatibility/2006">
          <mc:Choice Requires="x14">
            <control shapeId="2582686" r:id="rId161" name="Option Button 158">
              <controlPr defaultSize="0" autoFill="0" autoLine="0" autoPict="0">
                <anchor moveWithCells="1">
                  <from>
                    <xdr:col>6</xdr:col>
                    <xdr:colOff>466725</xdr:colOff>
                    <xdr:row>134</xdr:row>
                    <xdr:rowOff>104775</xdr:rowOff>
                  </from>
                  <to>
                    <xdr:col>6</xdr:col>
                    <xdr:colOff>752475</xdr:colOff>
                    <xdr:row>134</xdr:row>
                    <xdr:rowOff>314325</xdr:rowOff>
                  </to>
                </anchor>
              </controlPr>
            </control>
          </mc:Choice>
        </mc:AlternateContent>
        <mc:AlternateContent xmlns:mc="http://schemas.openxmlformats.org/markup-compatibility/2006">
          <mc:Choice Requires="x14">
            <control shapeId="2582687" r:id="rId162" name="Option Button 159">
              <controlPr defaultSize="0" autoFill="0" autoLine="0" autoPict="0">
                <anchor moveWithCells="1">
                  <from>
                    <xdr:col>5</xdr:col>
                    <xdr:colOff>504825</xdr:colOff>
                    <xdr:row>140</xdr:row>
                    <xdr:rowOff>85725</xdr:rowOff>
                  </from>
                  <to>
                    <xdr:col>5</xdr:col>
                    <xdr:colOff>790575</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Fill="0" autoLine="0" autoPict="0">
                <anchor moveWithCells="1">
                  <from>
                    <xdr:col>6</xdr:col>
                    <xdr:colOff>447675</xdr:colOff>
                    <xdr:row>140</xdr:row>
                    <xdr:rowOff>85725</xdr:rowOff>
                  </from>
                  <to>
                    <xdr:col>6</xdr:col>
                    <xdr:colOff>714375</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Fill="0" autoLine="0" autoPict="0">
                <anchor moveWithCells="1">
                  <from>
                    <xdr:col>5</xdr:col>
                    <xdr:colOff>571500</xdr:colOff>
                    <xdr:row>142</xdr:row>
                    <xdr:rowOff>104775</xdr:rowOff>
                  </from>
                  <to>
                    <xdr:col>5</xdr:col>
                    <xdr:colOff>866775</xdr:colOff>
                    <xdr:row>142</xdr:row>
                    <xdr:rowOff>333375</xdr:rowOff>
                  </to>
                </anchor>
              </controlPr>
            </control>
          </mc:Choice>
        </mc:AlternateContent>
        <mc:AlternateContent xmlns:mc="http://schemas.openxmlformats.org/markup-compatibility/2006">
          <mc:Choice Requires="x14">
            <control shapeId="2582690" r:id="rId165" name="Option Button 162">
              <controlPr defaultSize="0" autoFill="0" autoLine="0" autoPict="0">
                <anchor moveWithCells="1">
                  <from>
                    <xdr:col>6</xdr:col>
                    <xdr:colOff>447675</xdr:colOff>
                    <xdr:row>142</xdr:row>
                    <xdr:rowOff>85725</xdr:rowOff>
                  </from>
                  <to>
                    <xdr:col>6</xdr:col>
                    <xdr:colOff>714375</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Fill="0" autoLine="0" autoPict="0">
                <anchor moveWithCells="1">
                  <from>
                    <xdr:col>5</xdr:col>
                    <xdr:colOff>600075</xdr:colOff>
                    <xdr:row>144</xdr:row>
                    <xdr:rowOff>85725</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Fill="0" autoLine="0" autoPict="0">
                <anchor moveWithCells="1">
                  <from>
                    <xdr:col>6</xdr:col>
                    <xdr:colOff>466725</xdr:colOff>
                    <xdr:row>144</xdr:row>
                    <xdr:rowOff>85725</xdr:rowOff>
                  </from>
                  <to>
                    <xdr:col>6</xdr:col>
                    <xdr:colOff>752475</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Fill="0" autoLine="0" autoPict="0">
                <anchor moveWithCells="1">
                  <from>
                    <xdr:col>5</xdr:col>
                    <xdr:colOff>571500</xdr:colOff>
                    <xdr:row>146</xdr:row>
                    <xdr:rowOff>85725</xdr:rowOff>
                  </from>
                  <to>
                    <xdr:col>5</xdr:col>
                    <xdr:colOff>866775</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Fill="0" autoLine="0" autoPict="0">
                <anchor moveWithCells="1">
                  <from>
                    <xdr:col>6</xdr:col>
                    <xdr:colOff>466725</xdr:colOff>
                    <xdr:row>146</xdr:row>
                    <xdr:rowOff>76200</xdr:rowOff>
                  </from>
                  <to>
                    <xdr:col>6</xdr:col>
                    <xdr:colOff>752475</xdr:colOff>
                    <xdr:row>146</xdr:row>
                    <xdr:rowOff>295275</xdr:rowOff>
                  </to>
                </anchor>
              </controlPr>
            </control>
          </mc:Choice>
        </mc:AlternateContent>
        <mc:AlternateContent xmlns:mc="http://schemas.openxmlformats.org/markup-compatibility/2006">
          <mc:Choice Requires="x14">
            <control shapeId="2582695" r:id="rId170" name="Option Button 167">
              <controlPr defaultSize="0" autoFill="0" autoLine="0" autoPict="0">
                <anchor moveWithCells="1">
                  <from>
                    <xdr:col>5</xdr:col>
                    <xdr:colOff>571500</xdr:colOff>
                    <xdr:row>148</xdr:row>
                    <xdr:rowOff>104775</xdr:rowOff>
                  </from>
                  <to>
                    <xdr:col>5</xdr:col>
                    <xdr:colOff>866775</xdr:colOff>
                    <xdr:row>148</xdr:row>
                    <xdr:rowOff>333375</xdr:rowOff>
                  </to>
                </anchor>
              </controlPr>
            </control>
          </mc:Choice>
        </mc:AlternateContent>
        <mc:AlternateContent xmlns:mc="http://schemas.openxmlformats.org/markup-compatibility/2006">
          <mc:Choice Requires="x14">
            <control shapeId="2582696" r:id="rId171" name="Option Button 168">
              <controlPr defaultSize="0" autoFill="0" autoLine="0" autoPict="0">
                <anchor moveWithCells="1">
                  <from>
                    <xdr:col>6</xdr:col>
                    <xdr:colOff>485775</xdr:colOff>
                    <xdr:row>148</xdr:row>
                    <xdr:rowOff>104775</xdr:rowOff>
                  </from>
                  <to>
                    <xdr:col>6</xdr:col>
                    <xdr:colOff>771525</xdr:colOff>
                    <xdr:row>148</xdr:row>
                    <xdr:rowOff>333375</xdr:rowOff>
                  </to>
                </anchor>
              </controlPr>
            </control>
          </mc:Choice>
        </mc:AlternateContent>
        <mc:AlternateContent xmlns:mc="http://schemas.openxmlformats.org/markup-compatibility/2006">
          <mc:Choice Requires="x14">
            <control shapeId="2582697" r:id="rId172" name="Option Button 169">
              <controlPr defaultSize="0" autoFill="0" autoLine="0" autoPict="0">
                <anchor moveWithCells="1">
                  <from>
                    <xdr:col>5</xdr:col>
                    <xdr:colOff>561975</xdr:colOff>
                    <xdr:row>150</xdr:row>
                    <xdr:rowOff>104775</xdr:rowOff>
                  </from>
                  <to>
                    <xdr:col>5</xdr:col>
                    <xdr:colOff>838200</xdr:colOff>
                    <xdr:row>150</xdr:row>
                    <xdr:rowOff>333375</xdr:rowOff>
                  </to>
                </anchor>
              </controlPr>
            </control>
          </mc:Choice>
        </mc:AlternateContent>
        <mc:AlternateContent xmlns:mc="http://schemas.openxmlformats.org/markup-compatibility/2006">
          <mc:Choice Requires="x14">
            <control shapeId="2582698" r:id="rId173" name="Option Button 170">
              <controlPr defaultSize="0" autoFill="0" autoLine="0" autoPict="0">
                <anchor moveWithCells="1">
                  <from>
                    <xdr:col>6</xdr:col>
                    <xdr:colOff>466725</xdr:colOff>
                    <xdr:row>150</xdr:row>
                    <xdr:rowOff>104775</xdr:rowOff>
                  </from>
                  <to>
                    <xdr:col>6</xdr:col>
                    <xdr:colOff>752475</xdr:colOff>
                    <xdr:row>150</xdr:row>
                    <xdr:rowOff>333375</xdr:rowOff>
                  </to>
                </anchor>
              </controlPr>
            </control>
          </mc:Choice>
        </mc:AlternateContent>
        <mc:AlternateContent xmlns:mc="http://schemas.openxmlformats.org/markup-compatibility/2006">
          <mc:Choice Requires="x14">
            <control shapeId="2582699" r:id="rId174" name="Option Button 171">
              <controlPr defaultSize="0" autoFill="0" autoLine="0" autoPict="0">
                <anchor moveWithCells="1">
                  <from>
                    <xdr:col>5</xdr:col>
                    <xdr:colOff>571500</xdr:colOff>
                    <xdr:row>152</xdr:row>
                    <xdr:rowOff>104775</xdr:rowOff>
                  </from>
                  <to>
                    <xdr:col>5</xdr:col>
                    <xdr:colOff>866775</xdr:colOff>
                    <xdr:row>152</xdr:row>
                    <xdr:rowOff>333375</xdr:rowOff>
                  </to>
                </anchor>
              </controlPr>
            </control>
          </mc:Choice>
        </mc:AlternateContent>
        <mc:AlternateContent xmlns:mc="http://schemas.openxmlformats.org/markup-compatibility/2006">
          <mc:Choice Requires="x14">
            <control shapeId="2582700" r:id="rId175" name="Option Button 172">
              <controlPr defaultSize="0" autoFill="0" autoLine="0" autoPict="0">
                <anchor moveWithCells="1">
                  <from>
                    <xdr:col>6</xdr:col>
                    <xdr:colOff>466725</xdr:colOff>
                    <xdr:row>152</xdr:row>
                    <xdr:rowOff>104775</xdr:rowOff>
                  </from>
                  <to>
                    <xdr:col>6</xdr:col>
                    <xdr:colOff>752475</xdr:colOff>
                    <xdr:row>152</xdr:row>
                    <xdr:rowOff>333375</xdr:rowOff>
                  </to>
                </anchor>
              </controlPr>
            </control>
          </mc:Choice>
        </mc:AlternateContent>
        <mc:AlternateContent xmlns:mc="http://schemas.openxmlformats.org/markup-compatibility/2006">
          <mc:Choice Requires="x14">
            <control shapeId="2582701" r:id="rId176" name="Option Button 173">
              <controlPr defaultSize="0" autoFill="0" autoLine="0" autoPict="0">
                <anchor moveWithCells="1">
                  <from>
                    <xdr:col>5</xdr:col>
                    <xdr:colOff>561975</xdr:colOff>
                    <xdr:row>154</xdr:row>
                    <xdr:rowOff>104775</xdr:rowOff>
                  </from>
                  <to>
                    <xdr:col>5</xdr:col>
                    <xdr:colOff>838200</xdr:colOff>
                    <xdr:row>154</xdr:row>
                    <xdr:rowOff>333375</xdr:rowOff>
                  </to>
                </anchor>
              </controlPr>
            </control>
          </mc:Choice>
        </mc:AlternateContent>
        <mc:AlternateContent xmlns:mc="http://schemas.openxmlformats.org/markup-compatibility/2006">
          <mc:Choice Requires="x14">
            <control shapeId="2582702" r:id="rId177" name="Option Button 174">
              <controlPr defaultSize="0" autoFill="0" autoLine="0" autoPict="0">
                <anchor moveWithCells="1">
                  <from>
                    <xdr:col>6</xdr:col>
                    <xdr:colOff>466725</xdr:colOff>
                    <xdr:row>154</xdr:row>
                    <xdr:rowOff>104775</xdr:rowOff>
                  </from>
                  <to>
                    <xdr:col>6</xdr:col>
                    <xdr:colOff>752475</xdr:colOff>
                    <xdr:row>154</xdr:row>
                    <xdr:rowOff>333375</xdr:rowOff>
                  </to>
                </anchor>
              </controlPr>
            </control>
          </mc:Choice>
        </mc:AlternateContent>
        <mc:AlternateContent xmlns:mc="http://schemas.openxmlformats.org/markup-compatibility/2006">
          <mc:Choice Requires="x14">
            <control shapeId="2582703" r:id="rId178" name="Option Button 175">
              <controlPr defaultSize="0" autoFill="0" autoLine="0" autoPict="0">
                <anchor moveWithCells="1">
                  <from>
                    <xdr:col>5</xdr:col>
                    <xdr:colOff>581025</xdr:colOff>
                    <xdr:row>156</xdr:row>
                    <xdr:rowOff>104775</xdr:rowOff>
                  </from>
                  <to>
                    <xdr:col>5</xdr:col>
                    <xdr:colOff>866775</xdr:colOff>
                    <xdr:row>156</xdr:row>
                    <xdr:rowOff>333375</xdr:rowOff>
                  </to>
                </anchor>
              </controlPr>
            </control>
          </mc:Choice>
        </mc:AlternateContent>
        <mc:AlternateContent xmlns:mc="http://schemas.openxmlformats.org/markup-compatibility/2006">
          <mc:Choice Requires="x14">
            <control shapeId="2582704" r:id="rId179" name="Option Button 176">
              <controlPr defaultSize="0" autoFill="0" autoLine="0" autoPict="0">
                <anchor moveWithCells="1">
                  <from>
                    <xdr:col>6</xdr:col>
                    <xdr:colOff>466725</xdr:colOff>
                    <xdr:row>156</xdr:row>
                    <xdr:rowOff>85725</xdr:rowOff>
                  </from>
                  <to>
                    <xdr:col>6</xdr:col>
                    <xdr:colOff>752475</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Fill="0" autoLine="0" autoPict="0">
                <anchor moveWithCells="1">
                  <from>
                    <xdr:col>5</xdr:col>
                    <xdr:colOff>600075</xdr:colOff>
                    <xdr:row>158</xdr:row>
                    <xdr:rowOff>114300</xdr:rowOff>
                  </from>
                  <to>
                    <xdr:col>5</xdr:col>
                    <xdr:colOff>876300</xdr:colOff>
                    <xdr:row>158</xdr:row>
                    <xdr:rowOff>333375</xdr:rowOff>
                  </to>
                </anchor>
              </controlPr>
            </control>
          </mc:Choice>
        </mc:AlternateContent>
        <mc:AlternateContent xmlns:mc="http://schemas.openxmlformats.org/markup-compatibility/2006">
          <mc:Choice Requires="x14">
            <control shapeId="2582706" r:id="rId181" name="Option Button 178">
              <controlPr defaultSize="0" autoFill="0" autoLine="0" autoPict="0">
                <anchor moveWithCells="1">
                  <from>
                    <xdr:col>6</xdr:col>
                    <xdr:colOff>485775</xdr:colOff>
                    <xdr:row>158</xdr:row>
                    <xdr:rowOff>104775</xdr:rowOff>
                  </from>
                  <to>
                    <xdr:col>6</xdr:col>
                    <xdr:colOff>771525</xdr:colOff>
                    <xdr:row>158</xdr:row>
                    <xdr:rowOff>314325</xdr:rowOff>
                  </to>
                </anchor>
              </controlPr>
            </control>
          </mc:Choice>
        </mc:AlternateContent>
        <mc:AlternateContent xmlns:mc="http://schemas.openxmlformats.org/markup-compatibility/2006">
          <mc:Choice Requires="x14">
            <control shapeId="2582707" r:id="rId182" name="Option Button 179">
              <controlPr defaultSize="0" autoFill="0" autoLine="0" autoPict="0">
                <anchor moveWithCells="1">
                  <from>
                    <xdr:col>5</xdr:col>
                    <xdr:colOff>561975</xdr:colOff>
                    <xdr:row>160</xdr:row>
                    <xdr:rowOff>104775</xdr:rowOff>
                  </from>
                  <to>
                    <xdr:col>5</xdr:col>
                    <xdr:colOff>838200</xdr:colOff>
                    <xdr:row>160</xdr:row>
                    <xdr:rowOff>333375</xdr:rowOff>
                  </to>
                </anchor>
              </controlPr>
            </control>
          </mc:Choice>
        </mc:AlternateContent>
        <mc:AlternateContent xmlns:mc="http://schemas.openxmlformats.org/markup-compatibility/2006">
          <mc:Choice Requires="x14">
            <control shapeId="2582708" r:id="rId183" name="Option Button 180">
              <controlPr defaultSize="0" autoFill="0" autoLine="0" autoPict="0">
                <anchor moveWithCells="1">
                  <from>
                    <xdr:col>6</xdr:col>
                    <xdr:colOff>485775</xdr:colOff>
                    <xdr:row>160</xdr:row>
                    <xdr:rowOff>114300</xdr:rowOff>
                  </from>
                  <to>
                    <xdr:col>6</xdr:col>
                    <xdr:colOff>771525</xdr:colOff>
                    <xdr:row>160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pageSetUpPr fitToPage="1"/>
  </sheetPr>
  <dimension ref="A1:AK28"/>
  <sheetViews>
    <sheetView showGridLines="0" zoomScale="140" zoomScaleNormal="140" workbookViewId="0">
      <pane xSplit="2" ySplit="5" topLeftCell="AA6" activePane="bottomRight" state="frozen"/>
      <selection activeCell="A2" sqref="A2"/>
      <selection pane="topRight" activeCell="A2" sqref="A2"/>
      <selection pane="bottomLeft" activeCell="A2" sqref="A2"/>
      <selection pane="bottomRight" activeCell="AE13" sqref="AE13"/>
    </sheetView>
  </sheetViews>
  <sheetFormatPr defaultColWidth="9.33203125" defaultRowHeight="11.25" x14ac:dyDescent="0.2"/>
  <cols>
    <col min="1" max="1" width="40.6640625" style="3" customWidth="1"/>
    <col min="2" max="2" width="9.6640625" style="2" customWidth="1"/>
    <col min="3" max="12" width="12.6640625" style="3" hidden="1" customWidth="1"/>
    <col min="13" max="13" width="9.33203125" style="3" hidden="1" customWidth="1"/>
    <col min="14" max="14" width="10.5" style="3" hidden="1" customWidth="1"/>
    <col min="15" max="26" width="9.33203125" style="3" hidden="1" customWidth="1"/>
    <col min="27" max="36" width="12.6640625" style="3" customWidth="1"/>
    <col min="37" max="37" width="9.33203125" style="3" hidden="1" customWidth="1"/>
    <col min="38" max="16384" width="9.33203125" style="3"/>
  </cols>
  <sheetData>
    <row r="1" spans="1:37" ht="24.75" customHeight="1" thickBot="1" x14ac:dyDescent="0.25">
      <c r="A1" s="778" t="str">
        <f>"REGIONI ED AUTONOMIE LOCALI"&amp;" - anno "&amp;$L$1</f>
        <v>REGIONI ED AUTONOMIE LOCALI - anno 2024</v>
      </c>
      <c r="B1" s="778"/>
      <c r="C1" s="778"/>
      <c r="D1" s="778"/>
      <c r="E1" s="778"/>
      <c r="F1" s="778"/>
      <c r="G1" s="778"/>
      <c r="H1" s="778"/>
      <c r="I1" s="778"/>
      <c r="J1" s="778"/>
      <c r="K1" s="281"/>
      <c r="L1" s="622">
        <v>2024</v>
      </c>
      <c r="AI1" s="281"/>
      <c r="AJ1" s="622"/>
    </row>
    <row r="2" spans="1:37" ht="30" customHeight="1" thickBot="1" x14ac:dyDescent="0.25">
      <c r="A2" s="5"/>
      <c r="G2" s="1663"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64"/>
      <c r="I2" s="1664"/>
      <c r="J2" s="1664"/>
      <c r="K2" s="1664"/>
      <c r="L2" s="1665"/>
      <c r="AE2" s="879"/>
      <c r="AF2" s="879"/>
      <c r="AG2" s="879"/>
      <c r="AH2" s="879"/>
      <c r="AI2" s="879"/>
      <c r="AJ2" s="879"/>
    </row>
    <row r="3" spans="1:37" ht="15" customHeight="1" thickBot="1" x14ac:dyDescent="0.25">
      <c r="A3" s="328"/>
      <c r="B3" s="329"/>
      <c r="C3" s="1656" t="s">
        <v>70</v>
      </c>
      <c r="D3" s="1656"/>
      <c r="E3" s="1656"/>
      <c r="F3" s="1656"/>
      <c r="G3" s="1657"/>
      <c r="H3" s="1657"/>
      <c r="I3" s="1657"/>
      <c r="J3" s="1657"/>
      <c r="K3" s="1657"/>
      <c r="L3" s="1658"/>
      <c r="AA3" s="1653" t="s">
        <v>70</v>
      </c>
      <c r="AB3" s="1654"/>
      <c r="AC3" s="1654"/>
      <c r="AD3" s="1654"/>
      <c r="AE3" s="1654"/>
      <c r="AF3" s="1654"/>
      <c r="AG3" s="1654"/>
      <c r="AH3" s="1654"/>
      <c r="AI3" s="1654"/>
      <c r="AJ3" s="1655"/>
    </row>
    <row r="4" spans="1:37" ht="23.25" thickTop="1" x14ac:dyDescent="0.2">
      <c r="A4" s="1659" t="s">
        <v>137</v>
      </c>
      <c r="B4" s="1661" t="s">
        <v>71</v>
      </c>
      <c r="C4" s="18" t="str">
        <f>"Totale dipendenti al 31/12/"&amp;L1-1&amp;" (*)"</f>
        <v>Totale dipendenti al 31/12/2023 (*)</v>
      </c>
      <c r="D4" s="17"/>
      <c r="E4" s="16" t="s">
        <v>75</v>
      </c>
      <c r="F4" s="17"/>
      <c r="G4" s="18" t="s">
        <v>129</v>
      </c>
      <c r="H4" s="17"/>
      <c r="I4" s="18" t="s">
        <v>130</v>
      </c>
      <c r="J4" s="17"/>
      <c r="K4" s="18" t="str">
        <f>"Totale dipendenti al 31/12/"&amp;L1&amp;" (**)"</f>
        <v>Totale dipendenti al 31/12/2024 (**)</v>
      </c>
      <c r="L4" s="267"/>
      <c r="AA4" s="876" t="str">
        <f>"Totale dipendenti al 31/12/"&amp;L1-1&amp;" (*)"</f>
        <v>Totale dipendenti al 31/12/2023 (*)</v>
      </c>
      <c r="AB4" s="877"/>
      <c r="AC4" s="878" t="s">
        <v>75</v>
      </c>
      <c r="AD4" s="877"/>
      <c r="AE4" s="876" t="s">
        <v>129</v>
      </c>
      <c r="AF4" s="877"/>
      <c r="AG4" s="876" t="s">
        <v>130</v>
      </c>
      <c r="AH4" s="877"/>
      <c r="AI4" s="876" t="str">
        <f>"Totale dipendenti al 31/12/"&amp;L1&amp;" (**)"</f>
        <v>Totale dipendenti al 31/12/2024 (**)</v>
      </c>
      <c r="AJ4" s="267"/>
    </row>
    <row r="5" spans="1:37" ht="12" thickBot="1" x14ac:dyDescent="0.25">
      <c r="A5" s="1660"/>
      <c r="B5" s="1662"/>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4">
        <f>ROUND(AA6,0)</f>
        <v>0</v>
      </c>
      <c r="D6" s="775">
        <f t="shared" ref="D6:D22" si="0">ROUND(AB6,0)</f>
        <v>0</v>
      </c>
      <c r="E6" s="776">
        <f t="shared" ref="E6:E22" si="1">ROUND(AC6,0)</f>
        <v>0</v>
      </c>
      <c r="F6" s="777">
        <f t="shared" ref="F6:F22" si="2">ROUND(AD6,0)</f>
        <v>0</v>
      </c>
      <c r="G6" s="776">
        <f t="shared" ref="G6:G22" si="3">ROUND(AE6,0)</f>
        <v>0</v>
      </c>
      <c r="H6" s="777">
        <f t="shared" ref="H6:H22" si="4">ROUND(AF6,0)</f>
        <v>0</v>
      </c>
      <c r="I6" s="776">
        <f t="shared" ref="I6:I22" si="5">ROUND(AG6,0)</f>
        <v>0</v>
      </c>
      <c r="J6" s="777">
        <f t="shared" ref="J6:J22" si="6">ROUND(AH6,0)</f>
        <v>0</v>
      </c>
      <c r="K6" s="371">
        <f>E6+G6+I6</f>
        <v>0</v>
      </c>
      <c r="L6" s="372">
        <f>F6+H6+J6</f>
        <v>0</v>
      </c>
      <c r="M6" s="713">
        <f t="shared" ref="M6:M22" si="7">IF((K6+L6)&gt;0,1,0)</f>
        <v>0</v>
      </c>
      <c r="AA6" s="294"/>
      <c r="AB6" s="295"/>
      <c r="AC6" s="183"/>
      <c r="AD6" s="222"/>
      <c r="AE6" s="183"/>
      <c r="AF6" s="222"/>
      <c r="AG6" s="183"/>
      <c r="AH6" s="222"/>
      <c r="AI6" s="371">
        <f t="shared" ref="AI6:AI14" si="8">AC6+AE6+AG6</f>
        <v>0</v>
      </c>
      <c r="AJ6" s="372">
        <f t="shared" ref="AJ6:AJ14" si="9">AD6+AF6+AH6</f>
        <v>0</v>
      </c>
      <c r="AK6" s="713">
        <f t="shared" ref="AK6:AK22" si="10">IF((AI6+AJ6)&gt;0,1,0)</f>
        <v>0</v>
      </c>
    </row>
    <row r="7" spans="1:37" ht="12.75" customHeight="1" x14ac:dyDescent="0.2">
      <c r="A7" s="133" t="s">
        <v>382</v>
      </c>
      <c r="B7" s="321" t="s">
        <v>318</v>
      </c>
      <c r="C7" s="774">
        <f t="shared" ref="C7:C22" si="11">ROUND(AA7,0)</f>
        <v>0</v>
      </c>
      <c r="D7" s="775">
        <f t="shared" si="0"/>
        <v>0</v>
      </c>
      <c r="E7" s="776">
        <f t="shared" si="1"/>
        <v>0</v>
      </c>
      <c r="F7" s="777">
        <f t="shared" si="2"/>
        <v>0</v>
      </c>
      <c r="G7" s="776">
        <f t="shared" si="3"/>
        <v>0</v>
      </c>
      <c r="H7" s="777">
        <f t="shared" si="4"/>
        <v>0</v>
      </c>
      <c r="I7" s="776">
        <f t="shared" si="5"/>
        <v>0</v>
      </c>
      <c r="J7" s="777">
        <f t="shared" si="6"/>
        <v>0</v>
      </c>
      <c r="K7" s="371">
        <f t="shared" ref="K7:K20" si="12">E7+G7+I7</f>
        <v>0</v>
      </c>
      <c r="L7" s="372">
        <f t="shared" ref="L7:L20" si="13">F7+H7+J7</f>
        <v>0</v>
      </c>
      <c r="M7" s="713">
        <f t="shared" si="7"/>
        <v>0</v>
      </c>
      <c r="AA7" s="294"/>
      <c r="AB7" s="295"/>
      <c r="AC7" s="183"/>
      <c r="AD7" s="222"/>
      <c r="AE7" s="183"/>
      <c r="AF7" s="222"/>
      <c r="AG7" s="183"/>
      <c r="AH7" s="222"/>
      <c r="AI7" s="371">
        <f t="shared" si="8"/>
        <v>0</v>
      </c>
      <c r="AJ7" s="372">
        <f t="shared" si="9"/>
        <v>0</v>
      </c>
      <c r="AK7" s="713">
        <f t="shared" si="10"/>
        <v>0</v>
      </c>
    </row>
    <row r="8" spans="1:37" ht="12.75" customHeight="1" x14ac:dyDescent="0.2">
      <c r="A8" s="133" t="s">
        <v>383</v>
      </c>
      <c r="B8" s="321" t="s">
        <v>319</v>
      </c>
      <c r="C8" s="774">
        <f t="shared" si="11"/>
        <v>0</v>
      </c>
      <c r="D8" s="775">
        <f t="shared" si="0"/>
        <v>0</v>
      </c>
      <c r="E8" s="776">
        <f t="shared" si="1"/>
        <v>0</v>
      </c>
      <c r="F8" s="777">
        <f t="shared" si="2"/>
        <v>0</v>
      </c>
      <c r="G8" s="776">
        <f t="shared" si="3"/>
        <v>0</v>
      </c>
      <c r="H8" s="777">
        <f t="shared" si="4"/>
        <v>0</v>
      </c>
      <c r="I8" s="776">
        <f t="shared" si="5"/>
        <v>0</v>
      </c>
      <c r="J8" s="777">
        <f t="shared" si="6"/>
        <v>0</v>
      </c>
      <c r="K8" s="371">
        <f t="shared" si="12"/>
        <v>0</v>
      </c>
      <c r="L8" s="372">
        <f t="shared" si="13"/>
        <v>0</v>
      </c>
      <c r="M8" s="713">
        <f t="shared" si="7"/>
        <v>0</v>
      </c>
      <c r="AA8" s="294"/>
      <c r="AB8" s="295"/>
      <c r="AC8" s="183"/>
      <c r="AD8" s="222"/>
      <c r="AE8" s="183"/>
      <c r="AF8" s="222"/>
      <c r="AG8" s="183"/>
      <c r="AH8" s="222"/>
      <c r="AI8" s="371">
        <f t="shared" si="8"/>
        <v>0</v>
      </c>
      <c r="AJ8" s="372">
        <f t="shared" si="9"/>
        <v>0</v>
      </c>
      <c r="AK8" s="713">
        <f t="shared" si="10"/>
        <v>0</v>
      </c>
    </row>
    <row r="9" spans="1:37" ht="12.75" customHeight="1" x14ac:dyDescent="0.2">
      <c r="A9" s="133" t="s">
        <v>384</v>
      </c>
      <c r="B9" s="321" t="s">
        <v>321</v>
      </c>
      <c r="C9" s="774">
        <f t="shared" ref="C9:J9" si="14">ROUND(AA9,0)</f>
        <v>0</v>
      </c>
      <c r="D9" s="775">
        <f t="shared" si="14"/>
        <v>0</v>
      </c>
      <c r="E9" s="776">
        <f t="shared" si="14"/>
        <v>0</v>
      </c>
      <c r="F9" s="777">
        <f t="shared" si="14"/>
        <v>0</v>
      </c>
      <c r="G9" s="776">
        <f t="shared" si="14"/>
        <v>0</v>
      </c>
      <c r="H9" s="777">
        <f t="shared" si="14"/>
        <v>0</v>
      </c>
      <c r="I9" s="776">
        <f t="shared" si="14"/>
        <v>0</v>
      </c>
      <c r="J9" s="777">
        <f t="shared" si="14"/>
        <v>0</v>
      </c>
      <c r="K9" s="371">
        <f t="shared" ref="K9:L11" si="15">E9+G9+I9</f>
        <v>0</v>
      </c>
      <c r="L9" s="372">
        <f t="shared" si="15"/>
        <v>0</v>
      </c>
      <c r="M9" s="713">
        <f>IF((K9+L9)&gt;0,1,0)</f>
        <v>0</v>
      </c>
      <c r="AA9" s="294"/>
      <c r="AB9" s="295"/>
      <c r="AC9" s="183"/>
      <c r="AD9" s="222"/>
      <c r="AE9" s="183"/>
      <c r="AF9" s="222"/>
      <c r="AG9" s="183"/>
      <c r="AH9" s="222"/>
      <c r="AI9" s="371">
        <f t="shared" ref="AI9:AJ11" si="16">AC9+AE9+AG9</f>
        <v>0</v>
      </c>
      <c r="AJ9" s="372">
        <f t="shared" si="16"/>
        <v>0</v>
      </c>
      <c r="AK9" s="713">
        <f>IF((AI9+AJ9)&gt;0,1,0)</f>
        <v>0</v>
      </c>
    </row>
    <row r="10" spans="1:37" ht="12.75" customHeight="1" x14ac:dyDescent="0.2">
      <c r="A10" s="133" t="s">
        <v>966</v>
      </c>
      <c r="B10" s="321" t="s">
        <v>323</v>
      </c>
      <c r="C10" s="774">
        <f t="shared" ref="C10:J11" si="17">ROUND(AA10,0)</f>
        <v>0</v>
      </c>
      <c r="D10" s="775">
        <f t="shared" si="17"/>
        <v>0</v>
      </c>
      <c r="E10" s="776">
        <f t="shared" si="17"/>
        <v>0</v>
      </c>
      <c r="F10" s="777">
        <f t="shared" si="17"/>
        <v>0</v>
      </c>
      <c r="G10" s="776">
        <f t="shared" si="17"/>
        <v>0</v>
      </c>
      <c r="H10" s="777">
        <f t="shared" si="17"/>
        <v>0</v>
      </c>
      <c r="I10" s="776">
        <f t="shared" si="17"/>
        <v>0</v>
      </c>
      <c r="J10" s="777">
        <f t="shared" si="17"/>
        <v>0</v>
      </c>
      <c r="K10" s="371">
        <f t="shared" si="15"/>
        <v>0</v>
      </c>
      <c r="L10" s="372">
        <f t="shared" si="15"/>
        <v>0</v>
      </c>
      <c r="M10" s="713">
        <f>IF((K10+L10)&gt;0,1,0)</f>
        <v>0</v>
      </c>
      <c r="AA10" s="294"/>
      <c r="AB10" s="295"/>
      <c r="AC10" s="183"/>
      <c r="AD10" s="222"/>
      <c r="AE10" s="183"/>
      <c r="AF10" s="222"/>
      <c r="AG10" s="183"/>
      <c r="AH10" s="222"/>
      <c r="AI10" s="371">
        <f t="shared" si="16"/>
        <v>0</v>
      </c>
      <c r="AJ10" s="372">
        <f t="shared" si="16"/>
        <v>0</v>
      </c>
      <c r="AK10" s="713">
        <f>IF((AI10+AJ10)&gt;0,1,0)</f>
        <v>0</v>
      </c>
    </row>
    <row r="11" spans="1:37" ht="12.75" customHeight="1" x14ac:dyDescent="0.2">
      <c r="A11" s="133" t="s">
        <v>1156</v>
      </c>
      <c r="B11" s="321" t="s">
        <v>322</v>
      </c>
      <c r="C11" s="774">
        <f t="shared" si="17"/>
        <v>0</v>
      </c>
      <c r="D11" s="775">
        <f t="shared" si="17"/>
        <v>0</v>
      </c>
      <c r="E11" s="776">
        <f t="shared" si="17"/>
        <v>0</v>
      </c>
      <c r="F11" s="777">
        <f t="shared" si="17"/>
        <v>0</v>
      </c>
      <c r="G11" s="776">
        <f t="shared" si="17"/>
        <v>0</v>
      </c>
      <c r="H11" s="777">
        <f t="shared" si="17"/>
        <v>0</v>
      </c>
      <c r="I11" s="776">
        <f t="shared" si="17"/>
        <v>0</v>
      </c>
      <c r="J11" s="777">
        <f t="shared" si="17"/>
        <v>0</v>
      </c>
      <c r="K11" s="371">
        <f t="shared" si="15"/>
        <v>0</v>
      </c>
      <c r="L11" s="372">
        <f t="shared" si="15"/>
        <v>0</v>
      </c>
      <c r="M11" s="713">
        <f>IF((K11+L11)&gt;0,1,0)</f>
        <v>0</v>
      </c>
      <c r="AA11" s="294"/>
      <c r="AB11" s="295"/>
      <c r="AC11" s="183"/>
      <c r="AD11" s="222"/>
      <c r="AE11" s="183"/>
      <c r="AF11" s="222"/>
      <c r="AG11" s="183"/>
      <c r="AH11" s="222"/>
      <c r="AI11" s="371">
        <f t="shared" si="16"/>
        <v>0</v>
      </c>
      <c r="AJ11" s="372">
        <f t="shared" si="16"/>
        <v>0</v>
      </c>
      <c r="AK11" s="713">
        <f>IF((AI11+AJ11)&gt;0,1,0)</f>
        <v>0</v>
      </c>
    </row>
    <row r="12" spans="1:37" ht="12.75" customHeight="1" x14ac:dyDescent="0.2">
      <c r="A12" s="133" t="s">
        <v>392</v>
      </c>
      <c r="B12" s="321" t="s">
        <v>320</v>
      </c>
      <c r="C12" s="774">
        <f t="shared" si="11"/>
        <v>0</v>
      </c>
      <c r="D12" s="775">
        <f t="shared" si="0"/>
        <v>0</v>
      </c>
      <c r="E12" s="776">
        <f t="shared" si="1"/>
        <v>0</v>
      </c>
      <c r="F12" s="777">
        <f t="shared" si="2"/>
        <v>0</v>
      </c>
      <c r="G12" s="776">
        <f t="shared" si="3"/>
        <v>0</v>
      </c>
      <c r="H12" s="777">
        <f t="shared" si="4"/>
        <v>0</v>
      </c>
      <c r="I12" s="776">
        <f t="shared" si="5"/>
        <v>0</v>
      </c>
      <c r="J12" s="777">
        <f t="shared" si="6"/>
        <v>0</v>
      </c>
      <c r="K12" s="371">
        <f t="shared" si="12"/>
        <v>0</v>
      </c>
      <c r="L12" s="372">
        <f t="shared" si="13"/>
        <v>0</v>
      </c>
      <c r="M12" s="713">
        <f t="shared" si="7"/>
        <v>0</v>
      </c>
      <c r="AA12" s="294"/>
      <c r="AB12" s="295"/>
      <c r="AC12" s="183"/>
      <c r="AD12" s="222"/>
      <c r="AE12" s="183"/>
      <c r="AF12" s="222"/>
      <c r="AG12" s="183"/>
      <c r="AH12" s="222"/>
      <c r="AI12" s="371">
        <f t="shared" si="8"/>
        <v>0</v>
      </c>
      <c r="AJ12" s="372">
        <f t="shared" si="9"/>
        <v>0</v>
      </c>
      <c r="AK12" s="713">
        <f t="shared" si="10"/>
        <v>0</v>
      </c>
    </row>
    <row r="13" spans="1:37" ht="12.75" customHeight="1" x14ac:dyDescent="0.2">
      <c r="A13" s="133" t="s">
        <v>455</v>
      </c>
      <c r="B13" s="321" t="s">
        <v>456</v>
      </c>
      <c r="C13" s="774">
        <f t="shared" si="11"/>
        <v>1</v>
      </c>
      <c r="D13" s="775">
        <f t="shared" si="0"/>
        <v>0</v>
      </c>
      <c r="E13" s="776">
        <f t="shared" si="1"/>
        <v>1</v>
      </c>
      <c r="F13" s="777">
        <f t="shared" si="2"/>
        <v>0</v>
      </c>
      <c r="G13" s="776">
        <f t="shared" si="3"/>
        <v>0</v>
      </c>
      <c r="H13" s="777">
        <f t="shared" si="4"/>
        <v>0</v>
      </c>
      <c r="I13" s="776">
        <f t="shared" si="5"/>
        <v>0</v>
      </c>
      <c r="J13" s="777">
        <f t="shared" si="6"/>
        <v>0</v>
      </c>
      <c r="K13" s="371">
        <f t="shared" si="12"/>
        <v>1</v>
      </c>
      <c r="L13" s="372">
        <f t="shared" si="13"/>
        <v>0</v>
      </c>
      <c r="M13" s="713">
        <f t="shared" si="7"/>
        <v>1</v>
      </c>
      <c r="AA13" s="294">
        <v>1</v>
      </c>
      <c r="AB13" s="295"/>
      <c r="AC13" s="183">
        <v>1</v>
      </c>
      <c r="AD13" s="222"/>
      <c r="AE13" s="183"/>
      <c r="AF13" s="222"/>
      <c r="AG13" s="183"/>
      <c r="AH13" s="222"/>
      <c r="AI13" s="371">
        <f t="shared" si="8"/>
        <v>1</v>
      </c>
      <c r="AJ13" s="372">
        <f t="shared" si="9"/>
        <v>0</v>
      </c>
      <c r="AK13" s="713">
        <f t="shared" si="10"/>
        <v>1</v>
      </c>
    </row>
    <row r="14" spans="1:37" ht="12.75" customHeight="1" x14ac:dyDescent="0.2">
      <c r="A14" s="133" t="s">
        <v>1157</v>
      </c>
      <c r="B14" s="321" t="s">
        <v>457</v>
      </c>
      <c r="C14" s="774">
        <f t="shared" si="11"/>
        <v>1</v>
      </c>
      <c r="D14" s="775">
        <f t="shared" si="0"/>
        <v>0</v>
      </c>
      <c r="E14" s="776">
        <f t="shared" si="1"/>
        <v>1</v>
      </c>
      <c r="F14" s="777">
        <f t="shared" si="2"/>
        <v>0</v>
      </c>
      <c r="G14" s="776">
        <f t="shared" si="3"/>
        <v>0</v>
      </c>
      <c r="H14" s="777">
        <f t="shared" si="4"/>
        <v>0</v>
      </c>
      <c r="I14" s="776">
        <f t="shared" si="5"/>
        <v>0</v>
      </c>
      <c r="J14" s="777">
        <f t="shared" si="6"/>
        <v>0</v>
      </c>
      <c r="K14" s="371">
        <f>E14+G14+I14</f>
        <v>1</v>
      </c>
      <c r="L14" s="372">
        <f>F14+H14+J14</f>
        <v>0</v>
      </c>
      <c r="M14" s="713">
        <f t="shared" si="7"/>
        <v>1</v>
      </c>
      <c r="AA14" s="294">
        <v>1</v>
      </c>
      <c r="AB14" s="295"/>
      <c r="AC14" s="183">
        <v>1</v>
      </c>
      <c r="AD14" s="222"/>
      <c r="AE14" s="183"/>
      <c r="AF14" s="222"/>
      <c r="AG14" s="183"/>
      <c r="AH14" s="222"/>
      <c r="AI14" s="371">
        <f t="shared" si="8"/>
        <v>1</v>
      </c>
      <c r="AJ14" s="372">
        <f t="shared" si="9"/>
        <v>0</v>
      </c>
      <c r="AK14" s="713">
        <f t="shared" si="10"/>
        <v>1</v>
      </c>
    </row>
    <row r="15" spans="1:37" ht="12.75" customHeight="1" x14ac:dyDescent="0.2">
      <c r="A15" s="133" t="s">
        <v>975</v>
      </c>
      <c r="B15" s="321" t="s">
        <v>458</v>
      </c>
      <c r="C15" s="774">
        <f t="shared" si="11"/>
        <v>0</v>
      </c>
      <c r="D15" s="775">
        <f t="shared" si="0"/>
        <v>0</v>
      </c>
      <c r="E15" s="776">
        <f t="shared" si="1"/>
        <v>0</v>
      </c>
      <c r="F15" s="777">
        <f t="shared" si="2"/>
        <v>0</v>
      </c>
      <c r="G15" s="776">
        <f t="shared" si="3"/>
        <v>0</v>
      </c>
      <c r="H15" s="777">
        <f t="shared" si="4"/>
        <v>0</v>
      </c>
      <c r="I15" s="776">
        <f t="shared" si="5"/>
        <v>0</v>
      </c>
      <c r="J15" s="777">
        <f t="shared" si="6"/>
        <v>0</v>
      </c>
      <c r="K15" s="371">
        <f t="shared" si="12"/>
        <v>0</v>
      </c>
      <c r="L15" s="372">
        <f t="shared" si="13"/>
        <v>0</v>
      </c>
      <c r="M15" s="713">
        <f t="shared" si="7"/>
        <v>0</v>
      </c>
      <c r="AA15" s="294"/>
      <c r="AB15" s="295"/>
      <c r="AC15" s="183"/>
      <c r="AD15" s="222"/>
      <c r="AE15" s="183"/>
      <c r="AF15" s="222"/>
      <c r="AG15" s="183"/>
      <c r="AH15" s="222"/>
      <c r="AI15" s="371">
        <f t="shared" ref="AI15:AI20" si="18">AC15+AE15+AG15</f>
        <v>0</v>
      </c>
      <c r="AJ15" s="372">
        <f t="shared" ref="AJ15:AJ20" si="19">AD15+AF15+AH15</f>
        <v>0</v>
      </c>
      <c r="AK15" s="713">
        <f t="shared" si="10"/>
        <v>0</v>
      </c>
    </row>
    <row r="16" spans="1:37" ht="12.75" customHeight="1" x14ac:dyDescent="0.2">
      <c r="A16" s="133" t="s">
        <v>962</v>
      </c>
      <c r="B16" s="321" t="s">
        <v>963</v>
      </c>
      <c r="C16" s="774">
        <f t="shared" ref="C16:J16" si="20">ROUND(AA16,0)</f>
        <v>0</v>
      </c>
      <c r="D16" s="775">
        <f t="shared" si="20"/>
        <v>0</v>
      </c>
      <c r="E16" s="776">
        <f t="shared" si="20"/>
        <v>0</v>
      </c>
      <c r="F16" s="777">
        <f t="shared" si="20"/>
        <v>0</v>
      </c>
      <c r="G16" s="776">
        <f t="shared" si="20"/>
        <v>0</v>
      </c>
      <c r="H16" s="777">
        <f t="shared" si="20"/>
        <v>0</v>
      </c>
      <c r="I16" s="776">
        <f t="shared" si="20"/>
        <v>0</v>
      </c>
      <c r="J16" s="777">
        <f t="shared" si="20"/>
        <v>0</v>
      </c>
      <c r="K16" s="371">
        <f>E16+G16+I16</f>
        <v>0</v>
      </c>
      <c r="L16" s="372">
        <f>F16+H16+J16</f>
        <v>0</v>
      </c>
      <c r="M16" s="713">
        <f>IF((K16+L16)&gt;0,1,0)</f>
        <v>0</v>
      </c>
      <c r="AA16" s="294"/>
      <c r="AB16" s="295"/>
      <c r="AC16" s="183"/>
      <c r="AD16" s="222"/>
      <c r="AE16" s="183"/>
      <c r="AF16" s="222"/>
      <c r="AG16" s="183"/>
      <c r="AH16" s="222"/>
      <c r="AI16" s="371">
        <f>AC16+AE16+AG16</f>
        <v>0</v>
      </c>
      <c r="AJ16" s="372">
        <f>AD16+AF16+AH16</f>
        <v>0</v>
      </c>
      <c r="AK16" s="713">
        <f>IF((AI16+AJ16)&gt;0,1,0)</f>
        <v>0</v>
      </c>
    </row>
    <row r="17" spans="1:37" ht="12.75" customHeight="1" x14ac:dyDescent="0.2">
      <c r="A17" s="133" t="s">
        <v>1164</v>
      </c>
      <c r="B17" s="321" t="s">
        <v>1182</v>
      </c>
      <c r="C17" s="774">
        <f t="shared" si="11"/>
        <v>8</v>
      </c>
      <c r="D17" s="775">
        <f t="shared" si="0"/>
        <v>14</v>
      </c>
      <c r="E17" s="776">
        <f t="shared" si="1"/>
        <v>6</v>
      </c>
      <c r="F17" s="777">
        <f t="shared" si="2"/>
        <v>19</v>
      </c>
      <c r="G17" s="776">
        <f t="shared" si="3"/>
        <v>1</v>
      </c>
      <c r="H17" s="777">
        <f t="shared" si="4"/>
        <v>0</v>
      </c>
      <c r="I17" s="776">
        <f t="shared" si="5"/>
        <v>0</v>
      </c>
      <c r="J17" s="777">
        <f t="shared" si="6"/>
        <v>0</v>
      </c>
      <c r="K17" s="371">
        <f t="shared" si="12"/>
        <v>7</v>
      </c>
      <c r="L17" s="372">
        <f t="shared" si="13"/>
        <v>19</v>
      </c>
      <c r="M17" s="713">
        <f t="shared" si="7"/>
        <v>1</v>
      </c>
      <c r="AA17" s="294">
        <v>8</v>
      </c>
      <c r="AB17" s="295">
        <v>14</v>
      </c>
      <c r="AC17" s="183">
        <v>6</v>
      </c>
      <c r="AD17" s="222">
        <v>19</v>
      </c>
      <c r="AE17" s="183">
        <v>1</v>
      </c>
      <c r="AF17" s="222"/>
      <c r="AG17" s="183"/>
      <c r="AH17" s="222"/>
      <c r="AI17" s="371">
        <f t="shared" si="18"/>
        <v>7</v>
      </c>
      <c r="AJ17" s="372">
        <f t="shared" si="19"/>
        <v>19</v>
      </c>
      <c r="AK17" s="713">
        <f t="shared" si="10"/>
        <v>1</v>
      </c>
    </row>
    <row r="18" spans="1:37" ht="12.75" customHeight="1" x14ac:dyDescent="0.2">
      <c r="A18" s="133" t="s">
        <v>1165</v>
      </c>
      <c r="B18" s="321" t="s">
        <v>1183</v>
      </c>
      <c r="C18" s="774">
        <f t="shared" si="11"/>
        <v>12</v>
      </c>
      <c r="D18" s="775">
        <f t="shared" si="0"/>
        <v>7</v>
      </c>
      <c r="E18" s="776">
        <f t="shared" si="1"/>
        <v>17</v>
      </c>
      <c r="F18" s="777">
        <f t="shared" si="2"/>
        <v>4</v>
      </c>
      <c r="G18" s="776">
        <f t="shared" si="3"/>
        <v>0</v>
      </c>
      <c r="H18" s="777">
        <f t="shared" si="4"/>
        <v>0</v>
      </c>
      <c r="I18" s="776">
        <f t="shared" si="5"/>
        <v>0</v>
      </c>
      <c r="J18" s="777">
        <f t="shared" si="6"/>
        <v>0</v>
      </c>
      <c r="K18" s="371">
        <f t="shared" si="12"/>
        <v>17</v>
      </c>
      <c r="L18" s="372">
        <f t="shared" si="13"/>
        <v>4</v>
      </c>
      <c r="M18" s="713">
        <f t="shared" si="7"/>
        <v>1</v>
      </c>
      <c r="AA18" s="294">
        <v>12</v>
      </c>
      <c r="AB18" s="295">
        <v>7</v>
      </c>
      <c r="AC18" s="183">
        <v>17</v>
      </c>
      <c r="AD18" s="222">
        <v>4</v>
      </c>
      <c r="AE18" s="183"/>
      <c r="AF18" s="222"/>
      <c r="AG18" s="183"/>
      <c r="AH18" s="222"/>
      <c r="AI18" s="371">
        <f t="shared" si="18"/>
        <v>17</v>
      </c>
      <c r="AJ18" s="372">
        <f t="shared" si="19"/>
        <v>4</v>
      </c>
      <c r="AK18" s="713">
        <f t="shared" si="10"/>
        <v>1</v>
      </c>
    </row>
    <row r="19" spans="1:37" ht="12.75" customHeight="1" x14ac:dyDescent="0.2">
      <c r="A19" s="133" t="s">
        <v>1166</v>
      </c>
      <c r="B19" s="321" t="s">
        <v>1184</v>
      </c>
      <c r="C19" s="774">
        <f t="shared" si="11"/>
        <v>3</v>
      </c>
      <c r="D19" s="775">
        <f t="shared" si="0"/>
        <v>4</v>
      </c>
      <c r="E19" s="776">
        <f t="shared" si="1"/>
        <v>1</v>
      </c>
      <c r="F19" s="777">
        <f t="shared" si="2"/>
        <v>4</v>
      </c>
      <c r="G19" s="776">
        <f t="shared" si="3"/>
        <v>0</v>
      </c>
      <c r="H19" s="777">
        <f t="shared" si="4"/>
        <v>0</v>
      </c>
      <c r="I19" s="776">
        <f t="shared" si="5"/>
        <v>0</v>
      </c>
      <c r="J19" s="777">
        <f t="shared" si="6"/>
        <v>0</v>
      </c>
      <c r="K19" s="371">
        <f t="shared" si="12"/>
        <v>1</v>
      </c>
      <c r="L19" s="372">
        <f t="shared" si="13"/>
        <v>4</v>
      </c>
      <c r="M19" s="713">
        <f t="shared" si="7"/>
        <v>1</v>
      </c>
      <c r="AA19" s="294">
        <v>3</v>
      </c>
      <c r="AB19" s="295">
        <v>4</v>
      </c>
      <c r="AC19" s="183">
        <v>1</v>
      </c>
      <c r="AD19" s="222">
        <v>4</v>
      </c>
      <c r="AE19" s="183"/>
      <c r="AF19" s="222"/>
      <c r="AG19" s="183"/>
      <c r="AH19" s="222"/>
      <c r="AI19" s="371">
        <f t="shared" si="18"/>
        <v>1</v>
      </c>
      <c r="AJ19" s="372">
        <f t="shared" si="19"/>
        <v>4</v>
      </c>
      <c r="AK19" s="713">
        <f t="shared" si="10"/>
        <v>1</v>
      </c>
    </row>
    <row r="20" spans="1:37" ht="12.75" customHeight="1" x14ac:dyDescent="0.2">
      <c r="A20" s="133" t="s">
        <v>1167</v>
      </c>
      <c r="B20" s="321" t="s">
        <v>1185</v>
      </c>
      <c r="C20" s="774">
        <f t="shared" si="11"/>
        <v>0</v>
      </c>
      <c r="D20" s="775">
        <f t="shared" si="0"/>
        <v>0</v>
      </c>
      <c r="E20" s="776">
        <f t="shared" si="1"/>
        <v>0</v>
      </c>
      <c r="F20" s="777">
        <f t="shared" si="2"/>
        <v>0</v>
      </c>
      <c r="G20" s="776">
        <f t="shared" si="3"/>
        <v>0</v>
      </c>
      <c r="H20" s="777">
        <f t="shared" si="4"/>
        <v>0</v>
      </c>
      <c r="I20" s="776">
        <f t="shared" si="5"/>
        <v>0</v>
      </c>
      <c r="J20" s="777">
        <f t="shared" si="6"/>
        <v>0</v>
      </c>
      <c r="K20" s="371">
        <f t="shared" si="12"/>
        <v>0</v>
      </c>
      <c r="L20" s="372">
        <f t="shared" si="13"/>
        <v>0</v>
      </c>
      <c r="M20" s="713">
        <f t="shared" si="7"/>
        <v>0</v>
      </c>
      <c r="AA20" s="294"/>
      <c r="AB20" s="295"/>
      <c r="AC20" s="183"/>
      <c r="AD20" s="222"/>
      <c r="AE20" s="183"/>
      <c r="AF20" s="222"/>
      <c r="AG20" s="183"/>
      <c r="AH20" s="222"/>
      <c r="AI20" s="371">
        <f t="shared" si="18"/>
        <v>0</v>
      </c>
      <c r="AJ20" s="372">
        <f t="shared" si="19"/>
        <v>0</v>
      </c>
      <c r="AK20" s="713">
        <f t="shared" si="10"/>
        <v>0</v>
      </c>
    </row>
    <row r="21" spans="1:37" ht="12.75" customHeight="1" x14ac:dyDescent="0.2">
      <c r="A21" s="133" t="s">
        <v>976</v>
      </c>
      <c r="B21" s="321" t="s">
        <v>277</v>
      </c>
      <c r="C21" s="774">
        <f t="shared" si="11"/>
        <v>0</v>
      </c>
      <c r="D21" s="775">
        <f t="shared" si="0"/>
        <v>0</v>
      </c>
      <c r="E21" s="776">
        <f t="shared" si="1"/>
        <v>0</v>
      </c>
      <c r="F21" s="777">
        <f t="shared" si="2"/>
        <v>0</v>
      </c>
      <c r="G21" s="776">
        <f t="shared" si="3"/>
        <v>0</v>
      </c>
      <c r="H21" s="777">
        <f t="shared" si="4"/>
        <v>0</v>
      </c>
      <c r="I21" s="776">
        <f t="shared" si="5"/>
        <v>0</v>
      </c>
      <c r="J21" s="777">
        <f t="shared" si="6"/>
        <v>0</v>
      </c>
      <c r="K21" s="371">
        <f>E21+G21+I21</f>
        <v>0</v>
      </c>
      <c r="L21" s="372">
        <f>F21+H21+J21</f>
        <v>0</v>
      </c>
      <c r="M21" s="713">
        <f t="shared" si="7"/>
        <v>0</v>
      </c>
      <c r="AA21" s="294"/>
      <c r="AB21" s="295"/>
      <c r="AC21" s="183"/>
      <c r="AD21" s="222"/>
      <c r="AE21" s="183"/>
      <c r="AF21" s="222"/>
      <c r="AG21" s="183"/>
      <c r="AH21" s="222"/>
      <c r="AI21" s="371">
        <f>AC21+AE21+AG21</f>
        <v>0</v>
      </c>
      <c r="AJ21" s="372">
        <f>AD21+AF21+AH21</f>
        <v>0</v>
      </c>
      <c r="AK21" s="713">
        <f t="shared" si="10"/>
        <v>0</v>
      </c>
    </row>
    <row r="22" spans="1:37" ht="12.75" customHeight="1" thickBot="1" x14ac:dyDescent="0.25">
      <c r="A22" s="133" t="s">
        <v>977</v>
      </c>
      <c r="B22" s="321" t="s">
        <v>316</v>
      </c>
      <c r="C22" s="774">
        <f t="shared" si="11"/>
        <v>0</v>
      </c>
      <c r="D22" s="775">
        <f t="shared" si="0"/>
        <v>0</v>
      </c>
      <c r="E22" s="776">
        <f t="shared" si="1"/>
        <v>0</v>
      </c>
      <c r="F22" s="777">
        <f t="shared" si="2"/>
        <v>0</v>
      </c>
      <c r="G22" s="776">
        <f t="shared" si="3"/>
        <v>0</v>
      </c>
      <c r="H22" s="777">
        <f t="shared" si="4"/>
        <v>0</v>
      </c>
      <c r="I22" s="776">
        <f t="shared" si="5"/>
        <v>0</v>
      </c>
      <c r="J22" s="777">
        <f t="shared" si="6"/>
        <v>0</v>
      </c>
      <c r="K22" s="371">
        <f>E22+G22+I22</f>
        <v>0</v>
      </c>
      <c r="L22" s="372">
        <f>F22+H22+J22</f>
        <v>0</v>
      </c>
      <c r="M22" s="713">
        <f t="shared" si="7"/>
        <v>0</v>
      </c>
      <c r="AA22" s="294"/>
      <c r="AB22" s="295"/>
      <c r="AC22" s="183"/>
      <c r="AD22" s="222"/>
      <c r="AE22" s="183"/>
      <c r="AF22" s="222"/>
      <c r="AG22" s="183"/>
      <c r="AH22" s="222"/>
      <c r="AI22" s="371">
        <f>AC22+AE22+AG22</f>
        <v>0</v>
      </c>
      <c r="AJ22" s="372">
        <f>AD22+AF22+AH22</f>
        <v>0</v>
      </c>
      <c r="AK22" s="713">
        <f t="shared" si="10"/>
        <v>0</v>
      </c>
    </row>
    <row r="23" spans="1:37" ht="15.75" customHeight="1" thickTop="1" thickBot="1" x14ac:dyDescent="0.25">
      <c r="A23" s="266" t="s">
        <v>74</v>
      </c>
      <c r="B23" s="11"/>
      <c r="C23" s="373">
        <f t="shared" ref="C23:L23" si="21">SUM(C6:C22)</f>
        <v>25</v>
      </c>
      <c r="D23" s="374">
        <f t="shared" si="21"/>
        <v>25</v>
      </c>
      <c r="E23" s="373">
        <f t="shared" si="21"/>
        <v>26</v>
      </c>
      <c r="F23" s="374">
        <f t="shared" si="21"/>
        <v>27</v>
      </c>
      <c r="G23" s="373">
        <f t="shared" si="21"/>
        <v>1</v>
      </c>
      <c r="H23" s="374">
        <f t="shared" si="21"/>
        <v>0</v>
      </c>
      <c r="I23" s="373">
        <f t="shared" si="21"/>
        <v>0</v>
      </c>
      <c r="J23" s="374">
        <f t="shared" si="21"/>
        <v>0</v>
      </c>
      <c r="K23" s="373">
        <f t="shared" si="21"/>
        <v>27</v>
      </c>
      <c r="L23" s="375">
        <f t="shared" si="21"/>
        <v>27</v>
      </c>
      <c r="AA23" s="373">
        <f t="shared" ref="AA23:AJ23" si="22">SUM(AA6:AA22)</f>
        <v>25</v>
      </c>
      <c r="AB23" s="374">
        <f t="shared" si="22"/>
        <v>25</v>
      </c>
      <c r="AC23" s="373">
        <f t="shared" si="22"/>
        <v>26</v>
      </c>
      <c r="AD23" s="374">
        <f t="shared" si="22"/>
        <v>27</v>
      </c>
      <c r="AE23" s="373">
        <f t="shared" si="22"/>
        <v>1</v>
      </c>
      <c r="AF23" s="374">
        <f t="shared" si="22"/>
        <v>0</v>
      </c>
      <c r="AG23" s="373">
        <f t="shared" si="22"/>
        <v>0</v>
      </c>
      <c r="AH23" s="374">
        <f t="shared" si="22"/>
        <v>0</v>
      </c>
      <c r="AI23" s="373">
        <f t="shared" si="22"/>
        <v>27</v>
      </c>
      <c r="AJ23" s="375">
        <f t="shared" si="22"/>
        <v>27</v>
      </c>
    </row>
    <row r="24" spans="1:37" ht="18.75" customHeight="1" x14ac:dyDescent="0.2">
      <c r="A24" s="20" t="s">
        <v>178</v>
      </c>
    </row>
    <row r="25" spans="1:37" x14ac:dyDescent="0.2">
      <c r="A25" s="20" t="s">
        <v>508</v>
      </c>
    </row>
    <row r="26" spans="1:37" x14ac:dyDescent="0.2">
      <c r="A26" s="309" t="str">
        <f>"(*) inserire i dati comunicati nella tab.1 (colonna presenti al 31/12/"&amp;L1-1&amp;") della rilevazione dell'anno precedente"</f>
        <v>(*) inserire i dati comunicati nella tab.1 (colonna presenti al 31/12/2023) della rilevazione dell'anno precedente</v>
      </c>
    </row>
    <row r="27" spans="1:37" x14ac:dyDescent="0.2">
      <c r="A27" s="3" t="s">
        <v>151</v>
      </c>
    </row>
    <row r="28" spans="1:37" ht="12.75" x14ac:dyDescent="0.2">
      <c r="D28" s="636"/>
      <c r="AB28" s="636"/>
    </row>
  </sheetData>
  <sheetProtection algorithmName="SHA-512" hashValue="JtV0icw0H6D/PhDmuTuI6ura/3PjYKl1RikIdUCCFilrMJZ+yLLjcJ6QWgBz8/5xVNq3RvgnOLqnAsuCRicONw==" saltValue="9XqSCT1c1NVf96lS7lT6Nw==" spinCount="100000" sheet="1" formatColumns="0" selectLockedCells="1"/>
  <mergeCells count="5">
    <mergeCell ref="AA3:AJ3"/>
    <mergeCell ref="C3:L3"/>
    <mergeCell ref="A4:A5"/>
    <mergeCell ref="B4:B5"/>
    <mergeCell ref="G2:L2"/>
  </mergeCells>
  <phoneticPr fontId="30" type="noConversion"/>
  <conditionalFormatting sqref="A6:L22">
    <cfRule type="expression" dxfId="38" priority="1" stopIfTrue="1">
      <formula>$M6&gt;0</formula>
    </cfRule>
  </conditionalFormatting>
  <conditionalFormatting sqref="AA6:AJ22">
    <cfRule type="expression" dxfId="37" priority="2" stopIfTrue="1">
      <formula>$M6&gt;0</formula>
    </cfRule>
  </conditionalFormatting>
  <dataValidations count="1">
    <dataValidation type="whole" allowBlank="1" showInputMessage="1" showErrorMessage="1" errorTitle="ERRORE NEL DATO IMMESSO" error="INSERIRE SOLO NUMERI INTERI" sqref="E6:J22 AC6:AH22" xr:uid="{00000000-0002-0000-0600-000000000000}">
      <formula1>0</formula1>
      <formula2>999999999999</formula2>
    </dataValidation>
  </dataValidations>
  <printOptions horizontalCentered="1" verticalCentered="1"/>
  <pageMargins left="0" right="0" top="0.15748031496062992" bottom="0.15748031496062992" header="0.19685039370078741" footer="0.19685039370078741"/>
  <pageSetup paperSize="9" orientation="landscape" horizontalDpi="300"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X11"/>
  <sheetViews>
    <sheetView topLeftCell="B1" zoomScale="120" zoomScaleNormal="120" workbookViewId="0">
      <selection activeCell="AG7" sqref="AG7"/>
    </sheetView>
  </sheetViews>
  <sheetFormatPr defaultRowHeight="12.75" x14ac:dyDescent="0.2"/>
  <cols>
    <col min="1" max="1" width="39.5" customWidth="1"/>
    <col min="2" max="2" width="9.1640625" customWidth="1"/>
    <col min="3" max="16" width="9.1640625" hidden="1" customWidth="1"/>
    <col min="17" max="18" width="10.6640625" style="1319" hidden="1" customWidth="1"/>
    <col min="19" max="20" width="11.33203125" hidden="1" customWidth="1"/>
    <col min="21" max="26" width="9.1640625" hidden="1" customWidth="1"/>
    <col min="41" max="42" width="9.1640625" hidden="1" customWidth="1"/>
    <col min="43" max="44" width="11.33203125" customWidth="1"/>
    <col min="45" max="45" width="3" customWidth="1"/>
    <col min="46" max="47" width="11.6640625" customWidth="1"/>
    <col min="48" max="48" width="3.83203125" customWidth="1"/>
    <col min="49" max="50" width="16.5" customWidth="1"/>
  </cols>
  <sheetData>
    <row r="1" spans="1:258" s="3" customFormat="1" ht="43.5" customHeight="1" x14ac:dyDescent="0.25">
      <c r="A1" s="778" t="str">
        <f>'t1'!A1</f>
        <v>REGIONI ED AUTONOMIE LOCALI - anno 2024</v>
      </c>
      <c r="B1" s="778"/>
      <c r="C1" s="778"/>
      <c r="D1" s="778"/>
      <c r="E1" s="778"/>
      <c r="F1" s="778"/>
      <c r="G1" s="778"/>
      <c r="H1" s="778"/>
      <c r="I1" s="778"/>
      <c r="J1" s="778"/>
      <c r="K1" s="778"/>
      <c r="L1" s="778"/>
      <c r="N1" s="663"/>
      <c r="O1"/>
      <c r="P1"/>
      <c r="Q1" s="1472"/>
      <c r="R1" s="1472"/>
      <c r="S1"/>
      <c r="AL1" s="663"/>
      <c r="AM1"/>
      <c r="AN1"/>
      <c r="AO1"/>
      <c r="AP1"/>
      <c r="AQ1"/>
    </row>
    <row r="2" spans="1:258" s="3" customFormat="1" ht="30" customHeight="1" x14ac:dyDescent="0.2">
      <c r="A2" s="280"/>
      <c r="B2" s="2"/>
      <c r="G2" s="285"/>
      <c r="H2" s="285"/>
      <c r="I2" s="285"/>
      <c r="J2" s="285"/>
      <c r="K2" s="285"/>
      <c r="L2" s="285"/>
      <c r="M2" s="285"/>
      <c r="N2" s="285"/>
      <c r="O2"/>
      <c r="P2"/>
      <c r="Q2" s="1473"/>
      <c r="R2" s="1473"/>
      <c r="S2"/>
      <c r="AE2" s="285"/>
      <c r="AF2" s="285"/>
      <c r="AG2" s="285"/>
      <c r="AH2" s="285"/>
      <c r="AI2" s="285"/>
      <c r="AJ2" s="285"/>
      <c r="AK2" s="285"/>
      <c r="AL2" s="285"/>
      <c r="AM2"/>
      <c r="AN2"/>
      <c r="AO2"/>
      <c r="AP2"/>
      <c r="AQ2"/>
    </row>
    <row r="3" spans="1:258" s="3" customFormat="1" ht="5.0999999999999996" customHeight="1" thickBot="1" x14ac:dyDescent="0.25">
      <c r="A3" s="280"/>
      <c r="B3" s="2"/>
      <c r="G3" s="285"/>
      <c r="H3" s="285"/>
      <c r="I3" s="285"/>
      <c r="J3" s="285"/>
      <c r="K3" s="285"/>
      <c r="L3" s="285"/>
      <c r="M3" s="285"/>
      <c r="N3" s="285"/>
      <c r="O3"/>
      <c r="P3"/>
      <c r="Q3" s="1473"/>
      <c r="R3" s="1473"/>
      <c r="S3"/>
      <c r="AE3" s="285"/>
      <c r="AF3" s="285"/>
      <c r="AG3" s="285"/>
      <c r="AH3" s="285"/>
      <c r="AI3" s="285"/>
      <c r="AJ3" s="285"/>
      <c r="AK3" s="285"/>
      <c r="AL3" s="285"/>
      <c r="AM3"/>
      <c r="AN3"/>
      <c r="AO3"/>
      <c r="AP3"/>
      <c r="AQ3"/>
    </row>
    <row r="4" spans="1:258" ht="13.5" thickBot="1" x14ac:dyDescent="0.25">
      <c r="A4" s="1668" t="s">
        <v>1338</v>
      </c>
      <c r="B4" s="1671" t="s">
        <v>109</v>
      </c>
      <c r="C4" s="1674" t="s">
        <v>1168</v>
      </c>
      <c r="D4" s="1675"/>
      <c r="E4" s="1675"/>
      <c r="F4" s="1675"/>
      <c r="G4" s="1675"/>
      <c r="H4" s="1675"/>
      <c r="I4" s="1675"/>
      <c r="J4" s="1675"/>
      <c r="K4" s="1675"/>
      <c r="L4" s="1675"/>
      <c r="M4" s="1675"/>
      <c r="N4" s="1675"/>
      <c r="O4" s="1675"/>
      <c r="P4" s="1675"/>
      <c r="Q4" s="1675"/>
      <c r="R4" s="1675"/>
      <c r="S4" s="1675"/>
      <c r="T4" s="1676"/>
      <c r="U4" s="1319"/>
      <c r="V4" s="1319"/>
      <c r="W4" s="1319"/>
      <c r="X4" s="1319"/>
      <c r="Y4" s="1319"/>
      <c r="Z4" s="1319"/>
      <c r="AA4" s="1677" t="s">
        <v>1168</v>
      </c>
      <c r="AB4" s="1675"/>
      <c r="AC4" s="1675"/>
      <c r="AD4" s="1675"/>
      <c r="AE4" s="1675"/>
      <c r="AF4" s="1675"/>
      <c r="AG4" s="1675"/>
      <c r="AH4" s="1675"/>
      <c r="AI4" s="1675"/>
      <c r="AJ4" s="1675"/>
      <c r="AK4" s="1675"/>
      <c r="AL4" s="1675"/>
      <c r="AM4" s="1675"/>
      <c r="AN4" s="1675"/>
      <c r="AO4" s="1675"/>
      <c r="AP4" s="1675"/>
      <c r="AQ4" s="1675"/>
      <c r="AR4" s="1676"/>
      <c r="AT4" s="1682" t="s">
        <v>1344</v>
      </c>
      <c r="AU4" s="1683"/>
      <c r="AV4" s="1319"/>
      <c r="AW4" s="1687" t="s">
        <v>1355</v>
      </c>
      <c r="AX4" s="1688"/>
      <c r="AY4" s="1319"/>
      <c r="AZ4" s="1319"/>
      <c r="BA4" s="1319"/>
      <c r="BB4" s="1319"/>
      <c r="BC4" s="1319"/>
      <c r="BD4" s="1319"/>
      <c r="BE4" s="1319"/>
      <c r="BF4" s="1319"/>
      <c r="BG4" s="1319"/>
      <c r="BH4" s="1319"/>
      <c r="BI4" s="1319"/>
      <c r="BJ4" s="1319"/>
      <c r="BK4" s="1319"/>
      <c r="BL4" s="1319"/>
      <c r="BM4" s="1319"/>
      <c r="BN4" s="1319"/>
      <c r="BO4" s="1319"/>
      <c r="BP4" s="1319"/>
      <c r="BQ4" s="1319"/>
      <c r="BR4" s="1319"/>
      <c r="BS4" s="1319"/>
      <c r="BT4" s="1319"/>
      <c r="BU4" s="1319"/>
      <c r="BV4" s="1319"/>
      <c r="BW4" s="1319"/>
      <c r="BX4" s="1319"/>
      <c r="BY4" s="1319"/>
      <c r="BZ4" s="1319"/>
      <c r="CA4" s="1319"/>
      <c r="CB4" s="1319"/>
      <c r="CC4" s="1319"/>
      <c r="CD4" s="1319"/>
      <c r="CE4" s="1319"/>
      <c r="CF4" s="1319"/>
      <c r="CG4" s="1319"/>
      <c r="CH4" s="1319"/>
      <c r="CI4" s="1319"/>
      <c r="CJ4" s="1319"/>
      <c r="CK4" s="1319"/>
      <c r="CL4" s="1319"/>
      <c r="CM4" s="1319"/>
      <c r="CN4" s="1319"/>
      <c r="CO4" s="1319"/>
      <c r="CP4" s="1319"/>
      <c r="CQ4" s="1319"/>
      <c r="CR4" s="1319"/>
      <c r="CS4" s="1319"/>
      <c r="CT4" s="1319"/>
      <c r="CU4" s="1319"/>
      <c r="CV4" s="1319"/>
      <c r="CW4" s="1319"/>
      <c r="CX4" s="1319"/>
      <c r="CY4" s="1319"/>
      <c r="CZ4" s="1319"/>
      <c r="DA4" s="1319"/>
      <c r="DB4" s="1319"/>
      <c r="DC4" s="1319"/>
      <c r="DD4" s="1319"/>
      <c r="DE4" s="1319"/>
      <c r="DF4" s="1319"/>
      <c r="DG4" s="1319"/>
      <c r="DH4" s="1319"/>
      <c r="DI4" s="1319"/>
      <c r="DJ4" s="1319"/>
      <c r="DK4" s="1319"/>
      <c r="DL4" s="1319"/>
      <c r="DM4" s="1319"/>
      <c r="DN4" s="1319"/>
      <c r="DO4" s="1319"/>
      <c r="DP4" s="1319"/>
      <c r="DQ4" s="1319"/>
      <c r="DR4" s="1319"/>
      <c r="DS4" s="1319"/>
      <c r="DT4" s="1319"/>
      <c r="DU4" s="1319"/>
      <c r="DV4" s="1319"/>
      <c r="DW4" s="1319"/>
      <c r="DX4" s="1319"/>
      <c r="DY4" s="1319"/>
      <c r="DZ4" s="1319"/>
      <c r="EA4" s="1319"/>
      <c r="EB4" s="1319"/>
      <c r="EC4" s="1319"/>
      <c r="ED4" s="1319"/>
      <c r="EE4" s="1319"/>
      <c r="EF4" s="1319"/>
      <c r="EG4" s="1319"/>
      <c r="EH4" s="1319"/>
      <c r="EI4" s="1319"/>
      <c r="EJ4" s="1319"/>
      <c r="EK4" s="1319"/>
      <c r="EL4" s="1319"/>
      <c r="EM4" s="1319"/>
      <c r="EN4" s="1319"/>
      <c r="EO4" s="1319"/>
      <c r="EP4" s="1319"/>
      <c r="EQ4" s="1319"/>
      <c r="ER4" s="1319"/>
      <c r="ES4" s="1319"/>
      <c r="ET4" s="1319"/>
      <c r="EU4" s="1319"/>
      <c r="EV4" s="1319"/>
      <c r="EW4" s="1319"/>
      <c r="EX4" s="1319"/>
      <c r="EY4" s="1319"/>
      <c r="EZ4" s="1319"/>
      <c r="FA4" s="1319"/>
      <c r="FB4" s="1319"/>
      <c r="FC4" s="1319"/>
      <c r="FD4" s="1319"/>
      <c r="FE4" s="1319"/>
      <c r="FF4" s="1319"/>
      <c r="FG4" s="1319"/>
      <c r="FH4" s="1319"/>
      <c r="FI4" s="1319"/>
      <c r="FJ4" s="1319"/>
      <c r="FK4" s="1319"/>
      <c r="FL4" s="1319"/>
      <c r="FM4" s="1319"/>
      <c r="FN4" s="1319"/>
      <c r="FO4" s="1319"/>
      <c r="FP4" s="1319"/>
      <c r="FQ4" s="1319"/>
      <c r="FR4" s="1319"/>
      <c r="FS4" s="1319"/>
      <c r="FT4" s="1319"/>
      <c r="FU4" s="1319"/>
      <c r="FV4" s="1319"/>
      <c r="FW4" s="1319"/>
      <c r="FX4" s="1319"/>
      <c r="FY4" s="1319"/>
      <c r="FZ4" s="1319"/>
      <c r="GA4" s="1319"/>
      <c r="GB4" s="1319"/>
      <c r="GC4" s="1319"/>
      <c r="GD4" s="1319"/>
      <c r="GE4" s="1319"/>
      <c r="GF4" s="1319"/>
      <c r="GG4" s="1319"/>
      <c r="GH4" s="1319"/>
      <c r="GI4" s="1319"/>
      <c r="GJ4" s="1319"/>
      <c r="GK4" s="1319"/>
      <c r="GL4" s="1319"/>
      <c r="GM4" s="1319"/>
      <c r="GN4" s="1319"/>
      <c r="GO4" s="1319"/>
      <c r="GP4" s="1319"/>
      <c r="GQ4" s="1319"/>
      <c r="GR4" s="1319"/>
      <c r="GS4" s="1319"/>
      <c r="GT4" s="1319"/>
      <c r="GU4" s="1319"/>
      <c r="GV4" s="1319"/>
      <c r="GW4" s="1319"/>
      <c r="GX4" s="1319"/>
      <c r="GY4" s="1319"/>
      <c r="GZ4" s="1319"/>
      <c r="HA4" s="1319"/>
      <c r="HB4" s="1319"/>
      <c r="HC4" s="1319"/>
      <c r="HD4" s="1319"/>
      <c r="HE4" s="1319"/>
      <c r="HF4" s="1319"/>
      <c r="HG4" s="1319"/>
      <c r="HH4" s="1319"/>
      <c r="HI4" s="1319"/>
      <c r="HJ4" s="1319"/>
      <c r="HK4" s="1319"/>
      <c r="HL4" s="1319"/>
      <c r="HM4" s="1319"/>
      <c r="HN4" s="1319"/>
      <c r="HO4" s="1319"/>
      <c r="HP4" s="1319"/>
      <c r="HQ4" s="1319"/>
      <c r="HR4" s="1319"/>
      <c r="HS4" s="1319"/>
      <c r="HT4" s="1319"/>
      <c r="HU4" s="1319"/>
      <c r="HV4" s="1319"/>
      <c r="HW4" s="1319"/>
      <c r="HX4" s="1319"/>
      <c r="HY4" s="1319"/>
      <c r="HZ4" s="1319"/>
      <c r="IA4" s="1319"/>
      <c r="IB4" s="1319"/>
      <c r="IC4" s="1319"/>
      <c r="ID4" s="1319"/>
      <c r="IE4" s="1319"/>
      <c r="IF4" s="1319"/>
      <c r="IG4" s="1319"/>
      <c r="IH4" s="1319"/>
      <c r="II4" s="1319"/>
      <c r="IJ4" s="1319"/>
      <c r="IK4" s="1319"/>
      <c r="IL4" s="1319"/>
      <c r="IM4" s="1319"/>
      <c r="IN4" s="1319"/>
      <c r="IO4" s="1319"/>
      <c r="IP4" s="1319"/>
      <c r="IQ4" s="1319"/>
      <c r="IR4" s="1319"/>
      <c r="IS4" s="1319"/>
      <c r="IT4" s="1319"/>
      <c r="IU4" s="1319"/>
      <c r="IV4" s="1319"/>
      <c r="IW4" s="1319"/>
      <c r="IX4" s="1319"/>
    </row>
    <row r="5" spans="1:258" ht="35.1" customHeight="1" thickBot="1" x14ac:dyDescent="0.2">
      <c r="A5" s="1669"/>
      <c r="B5" s="1672"/>
      <c r="C5" s="1678" t="s">
        <v>1177</v>
      </c>
      <c r="D5" s="1679"/>
      <c r="E5" s="1680" t="s">
        <v>1169</v>
      </c>
      <c r="F5" s="1681"/>
      <c r="G5" s="1680" t="s">
        <v>1332</v>
      </c>
      <c r="H5" s="1681"/>
      <c r="I5" s="1680" t="s">
        <v>1333</v>
      </c>
      <c r="J5" s="1681"/>
      <c r="K5" s="1680" t="s">
        <v>1334</v>
      </c>
      <c r="L5" s="1681"/>
      <c r="M5" s="1680" t="s">
        <v>1335</v>
      </c>
      <c r="N5" s="1681"/>
      <c r="O5" s="1680" t="s">
        <v>1336</v>
      </c>
      <c r="P5" s="1681"/>
      <c r="Q5" s="1680" t="s">
        <v>1339</v>
      </c>
      <c r="R5" s="1681"/>
      <c r="S5" s="1680" t="s">
        <v>1170</v>
      </c>
      <c r="T5" s="1686"/>
      <c r="U5" s="1320"/>
      <c r="V5" s="1320"/>
      <c r="W5" s="1320"/>
      <c r="X5" s="1320"/>
      <c r="Y5" s="1320"/>
      <c r="Z5" s="1320"/>
      <c r="AA5" s="1689" t="s">
        <v>1177</v>
      </c>
      <c r="AB5" s="1681"/>
      <c r="AC5" s="1680" t="s">
        <v>1169</v>
      </c>
      <c r="AD5" s="1681"/>
      <c r="AE5" s="1680" t="s">
        <v>1332</v>
      </c>
      <c r="AF5" s="1681"/>
      <c r="AG5" s="1680" t="s">
        <v>1333</v>
      </c>
      <c r="AH5" s="1681"/>
      <c r="AI5" s="1680" t="s">
        <v>1334</v>
      </c>
      <c r="AJ5" s="1681"/>
      <c r="AK5" s="1680" t="s">
        <v>1335</v>
      </c>
      <c r="AL5" s="1681"/>
      <c r="AM5" s="1680" t="s">
        <v>1336</v>
      </c>
      <c r="AN5" s="1681"/>
      <c r="AO5" s="1680" t="s">
        <v>1339</v>
      </c>
      <c r="AP5" s="1681"/>
      <c r="AQ5" s="1680" t="str">
        <f>"TOTALE 
dipendenti al 31/12/"&amp;'t1'!L1&amp;" "</f>
        <v xml:space="preserve">TOTALE 
dipendenti al 31/12/2024 </v>
      </c>
      <c r="AR5" s="1686"/>
      <c r="AT5" s="1684" t="s">
        <v>1171</v>
      </c>
      <c r="AU5" s="1685"/>
      <c r="AV5" s="1320"/>
      <c r="AW5" s="1505" t="s">
        <v>1356</v>
      </c>
      <c r="AX5" s="1506" t="s">
        <v>1357</v>
      </c>
      <c r="AY5" s="1320"/>
      <c r="AZ5" s="1320"/>
      <c r="BA5" s="1320"/>
      <c r="BB5" s="1320"/>
      <c r="BC5" s="1320"/>
      <c r="BD5" s="1320"/>
      <c r="BE5" s="1320"/>
      <c r="BF5" s="1320"/>
      <c r="BG5" s="1320"/>
      <c r="BH5" s="1320"/>
      <c r="BI5" s="1320"/>
      <c r="BJ5" s="1320"/>
      <c r="BK5" s="1320"/>
      <c r="BL5" s="1320"/>
      <c r="BM5" s="1320"/>
      <c r="BN5" s="1320"/>
      <c r="BO5" s="1320"/>
      <c r="BP5" s="1320"/>
      <c r="BQ5" s="1320"/>
      <c r="BR5" s="1320"/>
      <c r="BS5" s="1320"/>
      <c r="BT5" s="1320"/>
      <c r="BU5" s="1320"/>
      <c r="BV5" s="1320"/>
      <c r="BW5" s="1320"/>
      <c r="BX5" s="1320"/>
      <c r="BY5" s="1320"/>
      <c r="BZ5" s="1320"/>
      <c r="CA5" s="1320"/>
      <c r="CB5" s="1320"/>
      <c r="CC5" s="1320"/>
      <c r="CD5" s="1320"/>
      <c r="CE5" s="1320"/>
      <c r="CF5" s="1320"/>
      <c r="CG5" s="1320"/>
      <c r="CH5" s="1320"/>
      <c r="CI5" s="1320"/>
      <c r="CJ5" s="1320"/>
      <c r="CK5" s="1320"/>
      <c r="CL5" s="1320"/>
      <c r="CM5" s="1320"/>
      <c r="CN5" s="1320"/>
      <c r="CO5" s="1320"/>
      <c r="CP5" s="1320"/>
      <c r="CQ5" s="1320"/>
      <c r="CR5" s="1320"/>
      <c r="CS5" s="1320"/>
      <c r="CT5" s="1320"/>
      <c r="CU5" s="1320"/>
      <c r="CV5" s="1320"/>
      <c r="CW5" s="1320"/>
      <c r="CX5" s="1320"/>
      <c r="CY5" s="1320"/>
      <c r="CZ5" s="1320"/>
      <c r="DA5" s="1320"/>
      <c r="DB5" s="1320"/>
      <c r="DC5" s="1320"/>
      <c r="DD5" s="1320"/>
      <c r="DE5" s="1320"/>
      <c r="DF5" s="1320"/>
      <c r="DG5" s="1320"/>
      <c r="DH5" s="1320"/>
      <c r="DI5" s="1320"/>
      <c r="DJ5" s="1320"/>
      <c r="DK5" s="1320"/>
      <c r="DL5" s="1320"/>
      <c r="DM5" s="1320"/>
      <c r="DN5" s="1320"/>
      <c r="DO5" s="1320"/>
      <c r="DP5" s="1320"/>
      <c r="DQ5" s="1320"/>
      <c r="DR5" s="1320"/>
      <c r="DS5" s="1320"/>
      <c r="DT5" s="1320"/>
      <c r="DU5" s="1320"/>
      <c r="DV5" s="1320"/>
      <c r="DW5" s="1320"/>
      <c r="DX5" s="1320"/>
      <c r="DY5" s="1320"/>
      <c r="DZ5" s="1320"/>
      <c r="EA5" s="1320"/>
      <c r="EB5" s="1320"/>
      <c r="EC5" s="1320"/>
      <c r="ED5" s="1320"/>
      <c r="EE5" s="1320"/>
      <c r="EF5" s="1320"/>
      <c r="EG5" s="1320"/>
      <c r="EH5" s="1320"/>
      <c r="EI5" s="1320"/>
      <c r="EJ5" s="1320"/>
      <c r="EK5" s="1320"/>
      <c r="EL5" s="1320"/>
      <c r="EM5" s="1320"/>
      <c r="EN5" s="1320"/>
      <c r="EO5" s="1320"/>
      <c r="EP5" s="1320"/>
      <c r="EQ5" s="1320"/>
      <c r="ER5" s="1320"/>
      <c r="ES5" s="1320"/>
      <c r="ET5" s="1320"/>
      <c r="EU5" s="1320"/>
      <c r="EV5" s="1320"/>
      <c r="EW5" s="1320"/>
      <c r="EX5" s="1320"/>
      <c r="EY5" s="1320"/>
      <c r="EZ5" s="1320"/>
      <c r="FA5" s="1320"/>
      <c r="FB5" s="1320"/>
      <c r="FC5" s="1320"/>
      <c r="FD5" s="1320"/>
      <c r="FE5" s="1320"/>
      <c r="FF5" s="1320"/>
      <c r="FG5" s="1320"/>
      <c r="FH5" s="1320"/>
      <c r="FI5" s="1320"/>
      <c r="FJ5" s="1320"/>
      <c r="FK5" s="1320"/>
      <c r="FL5" s="1320"/>
      <c r="FM5" s="1320"/>
      <c r="FN5" s="1320"/>
      <c r="FO5" s="1320"/>
      <c r="FP5" s="1320"/>
      <c r="FQ5" s="1320"/>
      <c r="FR5" s="1320"/>
      <c r="FS5" s="1320"/>
      <c r="FT5" s="1320"/>
      <c r="FU5" s="1320"/>
      <c r="FV5" s="1320"/>
      <c r="FW5" s="1320"/>
      <c r="FX5" s="1320"/>
      <c r="FY5" s="1320"/>
      <c r="FZ5" s="1320"/>
      <c r="GA5" s="1320"/>
      <c r="GB5" s="1320"/>
      <c r="GC5" s="1320"/>
      <c r="GD5" s="1320"/>
      <c r="GE5" s="1320"/>
      <c r="GF5" s="1320"/>
      <c r="GG5" s="1320"/>
      <c r="GH5" s="1320"/>
      <c r="GI5" s="1320"/>
      <c r="GJ5" s="1320"/>
      <c r="GK5" s="1320"/>
      <c r="GL5" s="1320"/>
      <c r="GM5" s="1320"/>
      <c r="GN5" s="1320"/>
      <c r="GO5" s="1320"/>
      <c r="GP5" s="1320"/>
      <c r="GQ5" s="1320"/>
      <c r="GR5" s="1320"/>
      <c r="GS5" s="1320"/>
      <c r="GT5" s="1320"/>
      <c r="GU5" s="1320"/>
      <c r="GV5" s="1320"/>
      <c r="GW5" s="1320"/>
      <c r="GX5" s="1320"/>
      <c r="GY5" s="1320"/>
      <c r="GZ5" s="1320"/>
      <c r="HA5" s="1320"/>
      <c r="HB5" s="1320"/>
      <c r="HC5" s="1320"/>
      <c r="HD5" s="1320"/>
      <c r="HE5" s="1320"/>
      <c r="HF5" s="1320"/>
      <c r="HG5" s="1320"/>
      <c r="HH5" s="1320"/>
      <c r="HI5" s="1320"/>
      <c r="HJ5" s="1320"/>
      <c r="HK5" s="1320"/>
      <c r="HL5" s="1320"/>
      <c r="HM5" s="1320"/>
      <c r="HN5" s="1320"/>
      <c r="HO5" s="1320"/>
      <c r="HP5" s="1320"/>
      <c r="HQ5" s="1320"/>
      <c r="HR5" s="1320"/>
      <c r="HS5" s="1320"/>
      <c r="HT5" s="1320"/>
      <c r="HU5" s="1320"/>
      <c r="HV5" s="1320"/>
      <c r="HW5" s="1320"/>
      <c r="HX5" s="1320"/>
      <c r="HY5" s="1320"/>
      <c r="HZ5" s="1320"/>
      <c r="IA5" s="1320"/>
      <c r="IB5" s="1320"/>
      <c r="IC5" s="1320"/>
      <c r="ID5" s="1320"/>
      <c r="IE5" s="1320"/>
      <c r="IF5" s="1320"/>
      <c r="IG5" s="1320"/>
      <c r="IH5" s="1320"/>
      <c r="II5" s="1320"/>
      <c r="IJ5" s="1320"/>
      <c r="IK5" s="1320"/>
      <c r="IL5" s="1320"/>
      <c r="IM5" s="1320"/>
      <c r="IN5" s="1320"/>
      <c r="IO5" s="1320"/>
      <c r="IP5" s="1320"/>
      <c r="IQ5" s="1320"/>
      <c r="IR5" s="1320"/>
      <c r="IS5" s="1320"/>
      <c r="IT5" s="1320"/>
      <c r="IU5" s="1320"/>
      <c r="IV5" s="1320"/>
      <c r="IW5" s="1320"/>
      <c r="IX5" s="1320"/>
    </row>
    <row r="6" spans="1:258" ht="11.25" thickBot="1" x14ac:dyDescent="0.2">
      <c r="A6" s="1670"/>
      <c r="B6" s="1673"/>
      <c r="C6" s="1465" t="s">
        <v>72</v>
      </c>
      <c r="D6" s="1466" t="s">
        <v>73</v>
      </c>
      <c r="E6" s="1465" t="s">
        <v>72</v>
      </c>
      <c r="F6" s="1466" t="s">
        <v>73</v>
      </c>
      <c r="G6" s="1465" t="s">
        <v>72</v>
      </c>
      <c r="H6" s="1466" t="s">
        <v>73</v>
      </c>
      <c r="I6" s="1465" t="s">
        <v>72</v>
      </c>
      <c r="J6" s="1466" t="s">
        <v>73</v>
      </c>
      <c r="K6" s="1465" t="s">
        <v>72</v>
      </c>
      <c r="L6" s="1466" t="s">
        <v>73</v>
      </c>
      <c r="M6" s="1465" t="s">
        <v>72</v>
      </c>
      <c r="N6" s="1466" t="s">
        <v>73</v>
      </c>
      <c r="O6" s="1465" t="s">
        <v>72</v>
      </c>
      <c r="P6" s="1466" t="s">
        <v>73</v>
      </c>
      <c r="Q6" s="1474" t="s">
        <v>72</v>
      </c>
      <c r="R6" s="1475" t="s">
        <v>73</v>
      </c>
      <c r="S6" s="1465" t="s">
        <v>72</v>
      </c>
      <c r="T6" s="1467" t="s">
        <v>73</v>
      </c>
      <c r="U6" s="1323"/>
      <c r="V6" s="1324"/>
      <c r="W6" s="1324"/>
      <c r="X6" s="1324"/>
      <c r="Y6" s="1324"/>
      <c r="Z6" s="1324"/>
      <c r="AA6" s="1325" t="s">
        <v>72</v>
      </c>
      <c r="AB6" s="1322" t="s">
        <v>73</v>
      </c>
      <c r="AC6" s="1326" t="s">
        <v>72</v>
      </c>
      <c r="AD6" s="1327" t="s">
        <v>73</v>
      </c>
      <c r="AE6" s="1321" t="s">
        <v>72</v>
      </c>
      <c r="AF6" s="1322" t="s">
        <v>73</v>
      </c>
      <c r="AG6" s="1321" t="s">
        <v>72</v>
      </c>
      <c r="AH6" s="1322" t="s">
        <v>73</v>
      </c>
      <c r="AI6" s="1321" t="s">
        <v>72</v>
      </c>
      <c r="AJ6" s="1322" t="s">
        <v>73</v>
      </c>
      <c r="AK6" s="1321" t="s">
        <v>72</v>
      </c>
      <c r="AL6" s="1322" t="s">
        <v>73</v>
      </c>
      <c r="AM6" s="1321" t="s">
        <v>72</v>
      </c>
      <c r="AN6" s="1322" t="s">
        <v>73</v>
      </c>
      <c r="AO6" s="1322"/>
      <c r="AP6" s="1322"/>
      <c r="AQ6" s="1321" t="s">
        <v>72</v>
      </c>
      <c r="AR6" s="1328" t="s">
        <v>73</v>
      </c>
      <c r="AT6" s="1365" t="s">
        <v>72</v>
      </c>
      <c r="AU6" s="1366" t="s">
        <v>73</v>
      </c>
      <c r="AV6" s="1324"/>
      <c r="AW6" s="1666" t="s">
        <v>1358</v>
      </c>
      <c r="AX6" s="1667"/>
      <c r="AY6" s="1324"/>
      <c r="AZ6" s="1324"/>
      <c r="BA6" s="1324"/>
      <c r="BB6" s="1324"/>
      <c r="BC6" s="1324"/>
      <c r="BD6" s="1324"/>
      <c r="BE6" s="1324"/>
      <c r="BF6" s="1324"/>
      <c r="BG6" s="1324"/>
      <c r="BH6" s="1324"/>
      <c r="BI6" s="1324"/>
      <c r="BJ6" s="1324"/>
      <c r="BK6" s="1324"/>
      <c r="BL6" s="1324"/>
      <c r="BM6" s="1324"/>
      <c r="BN6" s="1324"/>
      <c r="BO6" s="1324"/>
      <c r="BP6" s="1324"/>
      <c r="BQ6" s="1324"/>
      <c r="BR6" s="1324"/>
      <c r="BS6" s="1324"/>
      <c r="BT6" s="1324"/>
      <c r="BU6" s="1324"/>
      <c r="BV6" s="1324"/>
      <c r="BW6" s="1324"/>
      <c r="BX6" s="1324"/>
      <c r="BY6" s="1324"/>
      <c r="BZ6" s="1324"/>
      <c r="CA6" s="1324"/>
      <c r="CB6" s="1324"/>
      <c r="CC6" s="1324"/>
      <c r="CD6" s="1324"/>
      <c r="CE6" s="1324"/>
      <c r="CF6" s="1324"/>
      <c r="CG6" s="1324"/>
      <c r="CH6" s="1324"/>
      <c r="CI6" s="1324"/>
      <c r="CJ6" s="1324"/>
      <c r="CK6" s="1324"/>
      <c r="CL6" s="1324"/>
      <c r="CM6" s="1324"/>
      <c r="CN6" s="1324"/>
      <c r="CO6" s="1324"/>
      <c r="CP6" s="1324"/>
      <c r="CQ6" s="1324"/>
      <c r="CR6" s="1324"/>
      <c r="CS6" s="1324"/>
      <c r="CT6" s="1324"/>
      <c r="CU6" s="1324"/>
      <c r="CV6" s="1324"/>
      <c r="CW6" s="1324"/>
      <c r="CX6" s="1324"/>
      <c r="CY6" s="1324"/>
      <c r="CZ6" s="1324"/>
      <c r="DA6" s="1324"/>
      <c r="DB6" s="1324"/>
      <c r="DC6" s="1324"/>
      <c r="DD6" s="1324"/>
      <c r="DE6" s="1324"/>
      <c r="DF6" s="1324"/>
      <c r="DG6" s="1324"/>
      <c r="DH6" s="1324"/>
      <c r="DI6" s="1324"/>
      <c r="DJ6" s="1324"/>
      <c r="DK6" s="1324"/>
      <c r="DL6" s="1324"/>
      <c r="DM6" s="1324"/>
      <c r="DN6" s="1324"/>
      <c r="DO6" s="1324"/>
      <c r="DP6" s="1324"/>
      <c r="DQ6" s="1324"/>
      <c r="DR6" s="1324"/>
      <c r="DS6" s="1324"/>
      <c r="DT6" s="1324"/>
      <c r="DU6" s="1324"/>
      <c r="DV6" s="1324"/>
      <c r="DW6" s="1324"/>
      <c r="DX6" s="1324"/>
      <c r="DY6" s="1324"/>
      <c r="DZ6" s="1324"/>
      <c r="EA6" s="1324"/>
      <c r="EB6" s="1324"/>
      <c r="EC6" s="1324"/>
      <c r="ED6" s="1324"/>
      <c r="EE6" s="1324"/>
      <c r="EF6" s="1324"/>
      <c r="EG6" s="1324"/>
      <c r="EH6" s="1324"/>
      <c r="EI6" s="1324"/>
      <c r="EJ6" s="1324"/>
      <c r="EK6" s="1324"/>
      <c r="EL6" s="1324"/>
      <c r="EM6" s="1324"/>
      <c r="EN6" s="1324"/>
      <c r="EO6" s="1324"/>
      <c r="EP6" s="1324"/>
      <c r="EQ6" s="1324"/>
      <c r="ER6" s="1324"/>
      <c r="ES6" s="1324"/>
      <c r="ET6" s="1324"/>
      <c r="EU6" s="1324"/>
      <c r="EV6" s="1324"/>
      <c r="EW6" s="1324"/>
      <c r="EX6" s="1324"/>
      <c r="EY6" s="1324"/>
      <c r="EZ6" s="1324"/>
      <c r="FA6" s="1324"/>
      <c r="FB6" s="1324"/>
      <c r="FC6" s="1324"/>
      <c r="FD6" s="1324"/>
      <c r="FE6" s="1324"/>
      <c r="FF6" s="1324"/>
      <c r="FG6" s="1324"/>
      <c r="FH6" s="1324"/>
      <c r="FI6" s="1324"/>
      <c r="FJ6" s="1324"/>
      <c r="FK6" s="1324"/>
      <c r="FL6" s="1324"/>
      <c r="FM6" s="1324"/>
      <c r="FN6" s="1324"/>
      <c r="FO6" s="1324"/>
      <c r="FP6" s="1324"/>
      <c r="FQ6" s="1324"/>
      <c r="FR6" s="1324"/>
      <c r="FS6" s="1324"/>
      <c r="FT6" s="1324"/>
      <c r="FU6" s="1324"/>
      <c r="FV6" s="1324"/>
      <c r="FW6" s="1324"/>
      <c r="FX6" s="1324"/>
      <c r="FY6" s="1324"/>
      <c r="FZ6" s="1324"/>
      <c r="GA6" s="1324"/>
      <c r="GB6" s="1324"/>
      <c r="GC6" s="1324"/>
      <c r="GD6" s="1324"/>
      <c r="GE6" s="1324"/>
      <c r="GF6" s="1324"/>
      <c r="GG6" s="1324"/>
      <c r="GH6" s="1324"/>
      <c r="GI6" s="1324"/>
      <c r="GJ6" s="1324"/>
      <c r="GK6" s="1324"/>
      <c r="GL6" s="1324"/>
      <c r="GM6" s="1324"/>
      <c r="GN6" s="1324"/>
      <c r="GO6" s="1324"/>
      <c r="GP6" s="1324"/>
      <c r="GQ6" s="1324"/>
      <c r="GR6" s="1324"/>
      <c r="GS6" s="1324"/>
      <c r="GT6" s="1324"/>
      <c r="GU6" s="1324"/>
      <c r="GV6" s="1324"/>
      <c r="GW6" s="1324"/>
      <c r="GX6" s="1324"/>
      <c r="GY6" s="1324"/>
      <c r="GZ6" s="1324"/>
      <c r="HA6" s="1324"/>
      <c r="HB6" s="1324"/>
      <c r="HC6" s="1324"/>
      <c r="HD6" s="1324"/>
      <c r="HE6" s="1324"/>
      <c r="HF6" s="1324"/>
      <c r="HG6" s="1324"/>
      <c r="HH6" s="1324"/>
      <c r="HI6" s="1324"/>
      <c r="HJ6" s="1324"/>
      <c r="HK6" s="1324"/>
      <c r="HL6" s="1324"/>
      <c r="HM6" s="1324"/>
      <c r="HN6" s="1324"/>
      <c r="HO6" s="1324"/>
      <c r="HP6" s="1324"/>
      <c r="HQ6" s="1324"/>
      <c r="HR6" s="1324"/>
      <c r="HS6" s="1324"/>
      <c r="HT6" s="1324"/>
      <c r="HU6" s="1324"/>
      <c r="HV6" s="1324"/>
      <c r="HW6" s="1324"/>
      <c r="HX6" s="1324"/>
      <c r="HY6" s="1324"/>
      <c r="HZ6" s="1324"/>
      <c r="IA6" s="1324"/>
      <c r="IB6" s="1324"/>
      <c r="IC6" s="1324"/>
      <c r="ID6" s="1324"/>
      <c r="IE6" s="1324"/>
      <c r="IF6" s="1324"/>
      <c r="IG6" s="1324"/>
      <c r="IH6" s="1324"/>
      <c r="II6" s="1324"/>
      <c r="IJ6" s="1324"/>
      <c r="IK6" s="1324"/>
      <c r="IL6" s="1324"/>
      <c r="IM6" s="1324"/>
      <c r="IN6" s="1324"/>
      <c r="IO6" s="1324"/>
      <c r="IP6" s="1324"/>
      <c r="IQ6" s="1324"/>
      <c r="IR6" s="1324"/>
      <c r="IS6" s="1324"/>
      <c r="IT6" s="1324"/>
      <c r="IU6" s="1324"/>
      <c r="IV6" s="1324"/>
      <c r="IW6" s="1324"/>
      <c r="IX6" s="1324"/>
    </row>
    <row r="7" spans="1:258" ht="12" thickTop="1" x14ac:dyDescent="0.2">
      <c r="A7" s="19" t="str">
        <f>'t1'!A17</f>
        <v>FUNZIONARI ED ELEVATA QUALIFICAZIONE</v>
      </c>
      <c r="B7" s="1451" t="str">
        <f>'t1'!B17</f>
        <v>0FZEQF</v>
      </c>
      <c r="C7" s="1462">
        <f>ROUND(AA7,0)</f>
        <v>7</v>
      </c>
      <c r="D7" s="295">
        <f t="shared" ref="D7:D9" si="0">ROUND(AB7,0)</f>
        <v>13</v>
      </c>
      <c r="E7" s="1463">
        <f t="shared" ref="E7:E9" si="1">ROUND(AC7,0)</f>
        <v>0</v>
      </c>
      <c r="F7" s="295">
        <f t="shared" ref="F7:F9" si="2">ROUND(AD7,0)</f>
        <v>6</v>
      </c>
      <c r="G7" s="1463">
        <f t="shared" ref="G7:G9" si="3">ROUND(AE7,0)</f>
        <v>0</v>
      </c>
      <c r="H7" s="295">
        <f t="shared" ref="H7:H9" si="4">ROUND(AF7,0)</f>
        <v>0</v>
      </c>
      <c r="I7" s="1463">
        <f t="shared" ref="I7:I9" si="5">ROUND(AG7,0)</f>
        <v>0</v>
      </c>
      <c r="J7" s="295">
        <f t="shared" ref="J7:J9" si="6">ROUND(AH7,0)</f>
        <v>0</v>
      </c>
      <c r="K7" s="1463">
        <f t="shared" ref="K7:K9" si="7">ROUND(AI7,0)</f>
        <v>0</v>
      </c>
      <c r="L7" s="295">
        <f t="shared" ref="L7:L9" si="8">ROUND(AJ7,0)</f>
        <v>0</v>
      </c>
      <c r="M7" s="1463">
        <f t="shared" ref="M7:M9" si="9">ROUND(AK7,0)</f>
        <v>0</v>
      </c>
      <c r="N7" s="295">
        <f t="shared" ref="N7:N9" si="10">ROUND(AL7,0)</f>
        <v>0</v>
      </c>
      <c r="O7" s="1463">
        <f t="shared" ref="O7" si="11">ROUND(AM7,0)</f>
        <v>0</v>
      </c>
      <c r="P7" s="295">
        <f t="shared" ref="P7" si="12">ROUND(AN7,0)</f>
        <v>0</v>
      </c>
      <c r="Q7" s="1476"/>
      <c r="R7" s="1476"/>
      <c r="S7" s="1364">
        <f>C7+E7+G7+I7+K7+M7+O7+Q7</f>
        <v>7</v>
      </c>
      <c r="T7" s="1464">
        <f>D7+F7+H7+J7+L7+N7+P7+R7</f>
        <v>19</v>
      </c>
      <c r="AA7" s="1331">
        <v>7</v>
      </c>
      <c r="AB7" s="295">
        <v>13</v>
      </c>
      <c r="AC7" s="1332"/>
      <c r="AD7" s="1333">
        <v>6</v>
      </c>
      <c r="AE7" s="294"/>
      <c r="AF7" s="295"/>
      <c r="AG7" s="294"/>
      <c r="AH7" s="295"/>
      <c r="AI7" s="294"/>
      <c r="AJ7" s="295"/>
      <c r="AK7" s="294"/>
      <c r="AL7" s="295"/>
      <c r="AM7" s="294"/>
      <c r="AN7" s="1477"/>
      <c r="AO7" s="1334"/>
      <c r="AP7" s="1334"/>
      <c r="AQ7" s="1329">
        <f t="shared" ref="AQ7:AQ10" si="13">AA7+AC7+AE7+AG7+AI7+AK7+AM7</f>
        <v>7</v>
      </c>
      <c r="AR7" s="1330">
        <f t="shared" ref="AR7:AR9" si="14">AB7+AD7+AF7+AH7+AJ7+AL7+AN7</f>
        <v>19</v>
      </c>
      <c r="AS7" s="1363"/>
      <c r="AT7" s="1492" t="str">
        <f>IF(AQ7='t1'!AI17,"OK","Errore")</f>
        <v>OK</v>
      </c>
      <c r="AU7" s="1494" t="str">
        <f>IF(AR7='t1'!AJ17,"OK","Errore")</f>
        <v>OK</v>
      </c>
      <c r="AW7" s="1507" t="str">
        <f>IF(SUM(AC7:AN7)&gt;0,(IF('t12'!AE17&gt;0,"OK","Manca Valore in T12")),IF(AND(SUM(AC7:AN7)&gt;=0,('t12'!G17)&gt;=0),IF('t12'!AE17&gt;0,"Mancano differenziali","OK")))</f>
        <v>OK</v>
      </c>
      <c r="AX7" s="1507" t="str">
        <f>IF(SUM(AC7:AN7)&gt;='t4'!D6,"OK","Controllare voci in T4")</f>
        <v>OK</v>
      </c>
      <c r="AY7" s="1324"/>
      <c r="AZ7" s="1324"/>
      <c r="BA7" s="1324"/>
      <c r="BB7" s="1324"/>
      <c r="BC7" s="1324"/>
      <c r="BD7" s="1324"/>
      <c r="BE7" s="1324"/>
      <c r="BF7" s="1324"/>
      <c r="BG7" s="1324"/>
      <c r="BH7" s="1324"/>
      <c r="BI7" s="1324"/>
      <c r="BJ7" s="1324"/>
      <c r="BK7" s="1324"/>
      <c r="BL7" s="1324"/>
      <c r="BM7" s="1324"/>
      <c r="BN7" s="1324"/>
      <c r="BO7" s="1324"/>
      <c r="BP7" s="1324"/>
      <c r="BQ7" s="1324"/>
      <c r="BR7" s="1324"/>
      <c r="BS7" s="1324"/>
      <c r="BT7" s="1324"/>
      <c r="BU7" s="1324"/>
      <c r="BV7" s="1324"/>
      <c r="BW7" s="1324"/>
      <c r="BX7" s="1324"/>
      <c r="BY7" s="1324"/>
      <c r="BZ7" s="1324"/>
      <c r="CA7" s="1324"/>
      <c r="CB7" s="1324"/>
      <c r="CC7" s="1324"/>
      <c r="CD7" s="1324"/>
      <c r="CE7" s="1324"/>
      <c r="CF7" s="1324"/>
      <c r="CG7" s="1324"/>
      <c r="CH7" s="1324"/>
      <c r="CI7" s="1324"/>
      <c r="CJ7" s="1324"/>
      <c r="CK7" s="1324"/>
      <c r="CL7" s="1324"/>
      <c r="CM7" s="1324"/>
      <c r="CN7" s="1324"/>
      <c r="CO7" s="1324"/>
      <c r="CP7" s="1324"/>
      <c r="CQ7" s="1324"/>
      <c r="CR7" s="1324"/>
      <c r="CS7" s="1324"/>
      <c r="CT7" s="1324"/>
      <c r="CU7" s="1324"/>
      <c r="CV7" s="1324"/>
      <c r="CW7" s="1324"/>
      <c r="CX7" s="1324"/>
      <c r="CY7" s="1324"/>
      <c r="CZ7" s="1324"/>
      <c r="DA7" s="1324"/>
      <c r="DB7" s="1324"/>
      <c r="DC7" s="1324"/>
      <c r="DD7" s="1324"/>
      <c r="DE7" s="1324"/>
      <c r="DF7" s="1324"/>
      <c r="DG7" s="1324"/>
      <c r="DH7" s="1324"/>
      <c r="DI7" s="1324"/>
      <c r="DJ7" s="1324"/>
      <c r="DK7" s="1324"/>
      <c r="DL7" s="1324"/>
      <c r="DM7" s="1324"/>
      <c r="DN7" s="1324"/>
      <c r="DO7" s="1324"/>
      <c r="DP7" s="1324"/>
      <c r="DQ7" s="1324"/>
      <c r="DR7" s="1324"/>
      <c r="DS7" s="1324"/>
      <c r="DT7" s="1324"/>
      <c r="DU7" s="1324"/>
      <c r="DV7" s="1324"/>
      <c r="DW7" s="1324"/>
      <c r="DX7" s="1324"/>
      <c r="DY7" s="1324"/>
      <c r="DZ7" s="1324"/>
      <c r="EA7" s="1324"/>
      <c r="EB7" s="1324"/>
      <c r="EC7" s="1324"/>
      <c r="ED7" s="1324"/>
      <c r="EE7" s="1324"/>
      <c r="EF7" s="1324"/>
      <c r="EG7" s="1324"/>
      <c r="EH7" s="1324"/>
      <c r="EI7" s="1324"/>
      <c r="EJ7" s="1324"/>
      <c r="EK7" s="1324"/>
      <c r="EL7" s="1324"/>
      <c r="EM7" s="1324"/>
      <c r="EN7" s="1324"/>
      <c r="EO7" s="1324"/>
      <c r="EP7" s="1324"/>
      <c r="EQ7" s="1324"/>
      <c r="ER7" s="1324"/>
      <c r="ES7" s="1324"/>
      <c r="ET7" s="1324"/>
      <c r="EU7" s="1324"/>
      <c r="EV7" s="1324"/>
      <c r="EW7" s="1324"/>
      <c r="EX7" s="1324"/>
      <c r="EY7" s="1324"/>
      <c r="EZ7" s="1324"/>
      <c r="FA7" s="1324"/>
      <c r="FB7" s="1324"/>
      <c r="FC7" s="1324"/>
      <c r="FD7" s="1324"/>
      <c r="FE7" s="1324"/>
      <c r="FF7" s="1324"/>
      <c r="FG7" s="1324"/>
      <c r="FH7" s="1324"/>
      <c r="FI7" s="1324"/>
      <c r="FJ7" s="1324"/>
      <c r="FK7" s="1324"/>
      <c r="FL7" s="1324"/>
      <c r="FM7" s="1324"/>
      <c r="FN7" s="1324"/>
      <c r="FO7" s="1324"/>
      <c r="FP7" s="1324"/>
      <c r="FQ7" s="1324"/>
      <c r="FR7" s="1324"/>
      <c r="FS7" s="1324"/>
      <c r="FT7" s="1324"/>
      <c r="FU7" s="1324"/>
      <c r="FV7" s="1324"/>
      <c r="FW7" s="1324"/>
      <c r="FX7" s="1324"/>
      <c r="FY7" s="1324"/>
      <c r="FZ7" s="1324"/>
      <c r="GA7" s="1324"/>
      <c r="GB7" s="1324"/>
      <c r="GC7" s="1324"/>
      <c r="GD7" s="1324"/>
      <c r="GE7" s="1324"/>
      <c r="GF7" s="1324"/>
      <c r="GG7" s="1324"/>
      <c r="GH7" s="1324"/>
      <c r="GI7" s="1324"/>
      <c r="GJ7" s="1324"/>
      <c r="GK7" s="1324"/>
      <c r="GL7" s="1324"/>
      <c r="GM7" s="1324"/>
      <c r="GN7" s="1324"/>
      <c r="GO7" s="1324"/>
      <c r="GP7" s="1324"/>
      <c r="GQ7" s="1324"/>
      <c r="GR7" s="1324"/>
      <c r="GS7" s="1324"/>
      <c r="GT7" s="1324"/>
      <c r="GU7" s="1324"/>
      <c r="GV7" s="1324"/>
      <c r="GW7" s="1324"/>
      <c r="GX7" s="1324"/>
      <c r="GY7" s="1324"/>
      <c r="GZ7" s="1324"/>
      <c r="HA7" s="1324"/>
      <c r="HB7" s="1324"/>
      <c r="HC7" s="1324"/>
      <c r="HD7" s="1324"/>
      <c r="HE7" s="1324"/>
      <c r="HF7" s="1324"/>
      <c r="HG7" s="1324"/>
      <c r="HH7" s="1324"/>
      <c r="HI7" s="1324"/>
      <c r="HJ7" s="1324"/>
      <c r="HK7" s="1324"/>
      <c r="HL7" s="1324"/>
      <c r="HM7" s="1324"/>
      <c r="HN7" s="1324"/>
      <c r="HO7" s="1324"/>
      <c r="HP7" s="1324"/>
      <c r="HQ7" s="1324"/>
      <c r="HR7" s="1324"/>
      <c r="HS7" s="1324"/>
      <c r="HT7" s="1324"/>
      <c r="HU7" s="1324"/>
      <c r="HV7" s="1324"/>
      <c r="HW7" s="1324"/>
      <c r="HX7" s="1324"/>
      <c r="HY7" s="1324"/>
      <c r="HZ7" s="1324"/>
      <c r="IA7" s="1324"/>
      <c r="IB7" s="1324"/>
      <c r="IC7" s="1324"/>
      <c r="ID7" s="1324"/>
      <c r="IE7" s="1324"/>
      <c r="IF7" s="1324"/>
      <c r="IG7" s="1324"/>
      <c r="IH7" s="1324"/>
      <c r="II7" s="1324"/>
      <c r="IJ7" s="1324"/>
      <c r="IK7" s="1324"/>
      <c r="IL7" s="1324"/>
      <c r="IM7" s="1324"/>
      <c r="IN7" s="1324"/>
      <c r="IO7" s="1324"/>
      <c r="IP7" s="1324"/>
      <c r="IQ7" s="1324"/>
      <c r="IR7" s="1324"/>
      <c r="IS7" s="1324"/>
      <c r="IT7" s="1324"/>
      <c r="IU7" s="1324"/>
      <c r="IV7" s="1324"/>
      <c r="IW7" s="1324"/>
      <c r="IX7" s="1324"/>
    </row>
    <row r="8" spans="1:258" ht="11.25" x14ac:dyDescent="0.2">
      <c r="A8" s="19" t="str">
        <f>'t1'!A18</f>
        <v>ISTRUTTORI</v>
      </c>
      <c r="B8" s="1451" t="str">
        <f>'t1'!B18</f>
        <v>0IR000</v>
      </c>
      <c r="C8" s="1454">
        <f t="shared" ref="C8:C9" si="15">ROUND(AA8,0)</f>
        <v>14</v>
      </c>
      <c r="D8" s="1460">
        <f t="shared" si="0"/>
        <v>3</v>
      </c>
      <c r="E8" s="1457">
        <f t="shared" si="1"/>
        <v>3</v>
      </c>
      <c r="F8" s="1460">
        <f t="shared" si="2"/>
        <v>1</v>
      </c>
      <c r="G8" s="1457">
        <f t="shared" si="3"/>
        <v>0</v>
      </c>
      <c r="H8" s="1460">
        <f t="shared" si="4"/>
        <v>0</v>
      </c>
      <c r="I8" s="1457">
        <f t="shared" si="5"/>
        <v>0</v>
      </c>
      <c r="J8" s="1460">
        <f t="shared" si="6"/>
        <v>0</v>
      </c>
      <c r="K8" s="1457">
        <f t="shared" si="7"/>
        <v>0</v>
      </c>
      <c r="L8" s="1460">
        <f t="shared" si="8"/>
        <v>0</v>
      </c>
      <c r="M8" s="1457">
        <f t="shared" si="9"/>
        <v>0</v>
      </c>
      <c r="N8" s="1460">
        <f t="shared" si="10"/>
        <v>0</v>
      </c>
      <c r="O8" s="1468"/>
      <c r="P8" s="1469"/>
      <c r="Q8" s="1476"/>
      <c r="R8" s="1476"/>
      <c r="S8" s="1362">
        <f t="shared" ref="S8:S10" si="16">C8+E8+G8+I8+K8+M8+O8+Q8</f>
        <v>17</v>
      </c>
      <c r="T8" s="302">
        <f t="shared" ref="T8:T10" si="17">D8+F8+H8+J8+L8+N8+P8+R8</f>
        <v>4</v>
      </c>
      <c r="AA8" s="1331">
        <v>14</v>
      </c>
      <c r="AB8" s="295">
        <v>3</v>
      </c>
      <c r="AC8" s="1332">
        <v>3</v>
      </c>
      <c r="AD8" s="1333">
        <v>1</v>
      </c>
      <c r="AE8" s="294"/>
      <c r="AF8" s="295"/>
      <c r="AG8" s="294"/>
      <c r="AH8" s="295"/>
      <c r="AI8" s="294"/>
      <c r="AJ8" s="295"/>
      <c r="AK8" s="294"/>
      <c r="AL8" s="295"/>
      <c r="AM8" s="1334"/>
      <c r="AN8" s="1478"/>
      <c r="AO8" s="1334"/>
      <c r="AP8" s="1334"/>
      <c r="AQ8" s="1329">
        <f t="shared" si="13"/>
        <v>17</v>
      </c>
      <c r="AR8" s="1330">
        <f t="shared" si="14"/>
        <v>4</v>
      </c>
      <c r="AS8" s="1363"/>
      <c r="AT8" s="1492" t="str">
        <f>IF(AQ8='t1'!AI18,"OK","Errore")</f>
        <v>OK</v>
      </c>
      <c r="AU8" s="1494" t="str">
        <f>IF(AR8='t1'!AJ18,"OK","Errore")</f>
        <v>OK</v>
      </c>
      <c r="AW8" s="1507" t="str">
        <f>IF(SUM(AC8:AN8)&gt;0,(IF('t12'!AE18&gt;0,"OK","Manca Valore in T12")),IF(AND(SUM(AC8:AN8)&gt;=0,('t12'!G18)&gt;=0),IF('t12'!AE18&gt;0,"Mancano differenziali","OK")))</f>
        <v>OK</v>
      </c>
      <c r="AX8" s="1507" t="str">
        <f>IF(SUM(AC8:AN8)&gt;='t4'!D7,"OK","Controllare voci in T4")</f>
        <v>OK</v>
      </c>
      <c r="AY8" s="1324"/>
      <c r="AZ8" s="1324"/>
      <c r="BA8" s="1324"/>
      <c r="BB8" s="1324"/>
      <c r="BC8" s="1324"/>
      <c r="BD8" s="1324"/>
      <c r="BE8" s="1324"/>
      <c r="BF8" s="1324"/>
      <c r="BG8" s="1324"/>
      <c r="BH8" s="1324"/>
      <c r="BI8" s="1324"/>
      <c r="BJ8" s="1324"/>
      <c r="BK8" s="1324"/>
      <c r="BL8" s="1324"/>
      <c r="BM8" s="1324"/>
      <c r="BN8" s="1324"/>
      <c r="BO8" s="1324"/>
      <c r="BP8" s="1324"/>
      <c r="BQ8" s="1324"/>
      <c r="BR8" s="1324"/>
      <c r="BS8" s="1324"/>
      <c r="BT8" s="1324"/>
      <c r="BU8" s="1324"/>
      <c r="BV8" s="1324"/>
      <c r="BW8" s="1324"/>
      <c r="BX8" s="1324"/>
      <c r="BY8" s="1324"/>
      <c r="BZ8" s="1324"/>
      <c r="CA8" s="1324"/>
      <c r="CB8" s="1324"/>
      <c r="CC8" s="1324"/>
      <c r="CD8" s="1324"/>
      <c r="CE8" s="1324"/>
      <c r="CF8" s="1324"/>
      <c r="CG8" s="1324"/>
      <c r="CH8" s="1324"/>
      <c r="CI8" s="1324"/>
      <c r="CJ8" s="1324"/>
      <c r="CK8" s="1324"/>
      <c r="CL8" s="1324"/>
      <c r="CM8" s="1324"/>
      <c r="CN8" s="1324"/>
      <c r="CO8" s="1324"/>
      <c r="CP8" s="1324"/>
      <c r="CQ8" s="1324"/>
      <c r="CR8" s="1324"/>
      <c r="CS8" s="1324"/>
      <c r="CT8" s="1324"/>
      <c r="CU8" s="1324"/>
      <c r="CV8" s="1324"/>
      <c r="CW8" s="1324"/>
      <c r="CX8" s="1324"/>
      <c r="CY8" s="1324"/>
      <c r="CZ8" s="1324"/>
      <c r="DA8" s="1324"/>
      <c r="DB8" s="1324"/>
      <c r="DC8" s="1324"/>
      <c r="DD8" s="1324"/>
      <c r="DE8" s="1324"/>
      <c r="DF8" s="1324"/>
      <c r="DG8" s="1324"/>
      <c r="DH8" s="1324"/>
      <c r="DI8" s="1324"/>
      <c r="DJ8" s="1324"/>
      <c r="DK8" s="1324"/>
      <c r="DL8" s="1324"/>
      <c r="DM8" s="1324"/>
      <c r="DN8" s="1324"/>
      <c r="DO8" s="1324"/>
      <c r="DP8" s="1324"/>
      <c r="DQ8" s="1324"/>
      <c r="DR8" s="1324"/>
      <c r="DS8" s="1324"/>
      <c r="DT8" s="1324"/>
      <c r="DU8" s="1324"/>
      <c r="DV8" s="1324"/>
      <c r="DW8" s="1324"/>
      <c r="DX8" s="1324"/>
      <c r="DY8" s="1324"/>
      <c r="DZ8" s="1324"/>
      <c r="EA8" s="1324"/>
      <c r="EB8" s="1324"/>
      <c r="EC8" s="1324"/>
      <c r="ED8" s="1324"/>
      <c r="EE8" s="1324"/>
      <c r="EF8" s="1324"/>
      <c r="EG8" s="1324"/>
      <c r="EH8" s="1324"/>
      <c r="EI8" s="1324"/>
      <c r="EJ8" s="1324"/>
      <c r="EK8" s="1324"/>
      <c r="EL8" s="1324"/>
      <c r="EM8" s="1324"/>
      <c r="EN8" s="1324"/>
      <c r="EO8" s="1324"/>
      <c r="EP8" s="1324"/>
      <c r="EQ8" s="1324"/>
      <c r="ER8" s="1324"/>
      <c r="ES8" s="1324"/>
      <c r="ET8" s="1324"/>
      <c r="EU8" s="1324"/>
      <c r="EV8" s="1324"/>
      <c r="EW8" s="1324"/>
      <c r="EX8" s="1324"/>
      <c r="EY8" s="1324"/>
      <c r="EZ8" s="1324"/>
      <c r="FA8" s="1324"/>
      <c r="FB8" s="1324"/>
      <c r="FC8" s="1324"/>
      <c r="FD8" s="1324"/>
      <c r="FE8" s="1324"/>
      <c r="FF8" s="1324"/>
      <c r="FG8" s="1324"/>
      <c r="FH8" s="1324"/>
      <c r="FI8" s="1324"/>
      <c r="FJ8" s="1324"/>
      <c r="FK8" s="1324"/>
      <c r="FL8" s="1324"/>
      <c r="FM8" s="1324"/>
      <c r="FN8" s="1324"/>
      <c r="FO8" s="1324"/>
      <c r="FP8" s="1324"/>
      <c r="FQ8" s="1324"/>
      <c r="FR8" s="1324"/>
      <c r="FS8" s="1324"/>
      <c r="FT8" s="1324"/>
      <c r="FU8" s="1324"/>
      <c r="FV8" s="1324"/>
      <c r="FW8" s="1324"/>
      <c r="FX8" s="1324"/>
      <c r="FY8" s="1324"/>
      <c r="FZ8" s="1324"/>
      <c r="GA8" s="1324"/>
      <c r="GB8" s="1324"/>
      <c r="GC8" s="1324"/>
      <c r="GD8" s="1324"/>
      <c r="GE8" s="1324"/>
      <c r="GF8" s="1324"/>
      <c r="GG8" s="1324"/>
      <c r="GH8" s="1324"/>
      <c r="GI8" s="1324"/>
      <c r="GJ8" s="1324"/>
      <c r="GK8" s="1324"/>
      <c r="GL8" s="1324"/>
      <c r="GM8" s="1324"/>
      <c r="GN8" s="1324"/>
      <c r="GO8" s="1324"/>
      <c r="GP8" s="1324"/>
      <c r="GQ8" s="1324"/>
      <c r="GR8" s="1324"/>
      <c r="GS8" s="1324"/>
      <c r="GT8" s="1324"/>
      <c r="GU8" s="1324"/>
      <c r="GV8" s="1324"/>
      <c r="GW8" s="1324"/>
      <c r="GX8" s="1324"/>
      <c r="GY8" s="1324"/>
      <c r="GZ8" s="1324"/>
      <c r="HA8" s="1324"/>
      <c r="HB8" s="1324"/>
      <c r="HC8" s="1324"/>
      <c r="HD8" s="1324"/>
      <c r="HE8" s="1324"/>
      <c r="HF8" s="1324"/>
      <c r="HG8" s="1324"/>
      <c r="HH8" s="1324"/>
      <c r="HI8" s="1324"/>
      <c r="HJ8" s="1324"/>
      <c r="HK8" s="1324"/>
      <c r="HL8" s="1324"/>
      <c r="HM8" s="1324"/>
      <c r="HN8" s="1324"/>
      <c r="HO8" s="1324"/>
      <c r="HP8" s="1324"/>
      <c r="HQ8" s="1324"/>
      <c r="HR8" s="1324"/>
      <c r="HS8" s="1324"/>
      <c r="HT8" s="1324"/>
      <c r="HU8" s="1324"/>
      <c r="HV8" s="1324"/>
      <c r="HW8" s="1324"/>
      <c r="HX8" s="1324"/>
      <c r="HY8" s="1324"/>
      <c r="HZ8" s="1324"/>
      <c r="IA8" s="1324"/>
      <c r="IB8" s="1324"/>
      <c r="IC8" s="1324"/>
      <c r="ID8" s="1324"/>
      <c r="IE8" s="1324"/>
      <c r="IF8" s="1324"/>
      <c r="IG8" s="1324"/>
      <c r="IH8" s="1324"/>
      <c r="II8" s="1324"/>
      <c r="IJ8" s="1324"/>
      <c r="IK8" s="1324"/>
      <c r="IL8" s="1324"/>
      <c r="IM8" s="1324"/>
      <c r="IN8" s="1324"/>
      <c r="IO8" s="1324"/>
      <c r="IP8" s="1324"/>
      <c r="IQ8" s="1324"/>
      <c r="IR8" s="1324"/>
      <c r="IS8" s="1324"/>
      <c r="IT8" s="1324"/>
      <c r="IU8" s="1324"/>
      <c r="IV8" s="1324"/>
      <c r="IW8" s="1324"/>
      <c r="IX8" s="1324"/>
    </row>
    <row r="9" spans="1:258" ht="11.25" x14ac:dyDescent="0.2">
      <c r="A9" s="19" t="str">
        <f>'t1'!A19</f>
        <v>OPERATORI ESPERTI</v>
      </c>
      <c r="B9" s="1451" t="str">
        <f>'t1'!B19</f>
        <v>0OEESP</v>
      </c>
      <c r="C9" s="1454">
        <f t="shared" si="15"/>
        <v>1</v>
      </c>
      <c r="D9" s="1460">
        <f t="shared" si="0"/>
        <v>3</v>
      </c>
      <c r="E9" s="1457">
        <f t="shared" si="1"/>
        <v>0</v>
      </c>
      <c r="F9" s="1460">
        <f t="shared" si="2"/>
        <v>1</v>
      </c>
      <c r="G9" s="1457">
        <f t="shared" si="3"/>
        <v>0</v>
      </c>
      <c r="H9" s="1460">
        <f t="shared" si="4"/>
        <v>0</v>
      </c>
      <c r="I9" s="1457">
        <f t="shared" si="5"/>
        <v>0</v>
      </c>
      <c r="J9" s="1460">
        <f t="shared" si="6"/>
        <v>0</v>
      </c>
      <c r="K9" s="1457">
        <f t="shared" si="7"/>
        <v>0</v>
      </c>
      <c r="L9" s="1460">
        <f t="shared" si="8"/>
        <v>0</v>
      </c>
      <c r="M9" s="1457">
        <f t="shared" si="9"/>
        <v>0</v>
      </c>
      <c r="N9" s="1460">
        <f t="shared" si="10"/>
        <v>0</v>
      </c>
      <c r="O9" s="1468"/>
      <c r="P9" s="1469"/>
      <c r="Q9" s="1476"/>
      <c r="R9" s="1476"/>
      <c r="S9" s="1362">
        <f t="shared" si="16"/>
        <v>1</v>
      </c>
      <c r="T9" s="302">
        <f t="shared" si="17"/>
        <v>4</v>
      </c>
      <c r="AA9" s="1331">
        <v>1</v>
      </c>
      <c r="AB9" s="295">
        <v>3</v>
      </c>
      <c r="AC9" s="1332"/>
      <c r="AD9" s="1333">
        <v>1</v>
      </c>
      <c r="AE9" s="294"/>
      <c r="AF9" s="295"/>
      <c r="AG9" s="294"/>
      <c r="AH9" s="295"/>
      <c r="AI9" s="294"/>
      <c r="AJ9" s="295"/>
      <c r="AK9" s="294"/>
      <c r="AL9" s="295"/>
      <c r="AM9" s="1334"/>
      <c r="AN9" s="1478"/>
      <c r="AO9" s="1334"/>
      <c r="AP9" s="1334"/>
      <c r="AQ9" s="1329">
        <f t="shared" si="13"/>
        <v>1</v>
      </c>
      <c r="AR9" s="1330">
        <f t="shared" si="14"/>
        <v>4</v>
      </c>
      <c r="AS9" s="1363"/>
      <c r="AT9" s="1492" t="str">
        <f>IF(AQ9='t1'!AI19,"OK","Errore")</f>
        <v>OK</v>
      </c>
      <c r="AU9" s="1494" t="str">
        <f>IF(AR9='t1'!AJ19,"OK","Errore")</f>
        <v>OK</v>
      </c>
      <c r="AW9" s="1507" t="str">
        <f>IF(SUM(AC9:AN9)&gt;0,(IF('t12'!AE19&gt;0,"OK","Manca Valore in T12")),IF(AND(SUM(AC9:AN9)&gt;=0,('t12'!G19)&gt;=0),IF('t12'!AE19&gt;0,"Mancano differenziali","OK")))</f>
        <v>OK</v>
      </c>
      <c r="AX9" s="1507" t="str">
        <f>IF(SUM(AC9:AN9)&gt;='t4'!D8,"OK","Controllare voci in T4")</f>
        <v>OK</v>
      </c>
      <c r="AY9" s="1324"/>
      <c r="AZ9" s="1324"/>
      <c r="BA9" s="1324"/>
      <c r="BB9" s="1324"/>
      <c r="BC9" s="1324"/>
      <c r="BD9" s="1324"/>
      <c r="BE9" s="1324"/>
      <c r="BF9" s="1324"/>
      <c r="BG9" s="1324"/>
      <c r="BH9" s="1324"/>
      <c r="BI9" s="1324"/>
      <c r="BJ9" s="1324"/>
      <c r="BK9" s="1324"/>
      <c r="BL9" s="1324"/>
      <c r="BM9" s="1324"/>
      <c r="BN9" s="1324"/>
      <c r="BO9" s="1324"/>
      <c r="BP9" s="1324"/>
      <c r="BQ9" s="1324"/>
      <c r="BR9" s="1324"/>
      <c r="BS9" s="1324"/>
      <c r="BT9" s="1324"/>
      <c r="BU9" s="1324"/>
      <c r="BV9" s="1324"/>
      <c r="BW9" s="1324"/>
      <c r="BX9" s="1324"/>
      <c r="BY9" s="1324"/>
      <c r="BZ9" s="1324"/>
      <c r="CA9" s="1324"/>
      <c r="CB9" s="1324"/>
      <c r="CC9" s="1324"/>
      <c r="CD9" s="1324"/>
      <c r="CE9" s="1324"/>
      <c r="CF9" s="1324"/>
      <c r="CG9" s="1324"/>
      <c r="CH9" s="1324"/>
      <c r="CI9" s="1324"/>
      <c r="CJ9" s="1324"/>
      <c r="CK9" s="1324"/>
      <c r="CL9" s="1324"/>
      <c r="CM9" s="1324"/>
      <c r="CN9" s="1324"/>
      <c r="CO9" s="1324"/>
      <c r="CP9" s="1324"/>
      <c r="CQ9" s="1324"/>
      <c r="CR9" s="1324"/>
      <c r="CS9" s="1324"/>
      <c r="CT9" s="1324"/>
      <c r="CU9" s="1324"/>
      <c r="CV9" s="1324"/>
      <c r="CW9" s="1324"/>
      <c r="CX9" s="1324"/>
      <c r="CY9" s="1324"/>
      <c r="CZ9" s="1324"/>
      <c r="DA9" s="1324"/>
      <c r="DB9" s="1324"/>
      <c r="DC9" s="1324"/>
      <c r="DD9" s="1324"/>
      <c r="DE9" s="1324"/>
      <c r="DF9" s="1324"/>
      <c r="DG9" s="1324"/>
      <c r="DH9" s="1324"/>
      <c r="DI9" s="1324"/>
      <c r="DJ9" s="1324"/>
      <c r="DK9" s="1324"/>
      <c r="DL9" s="1324"/>
      <c r="DM9" s="1324"/>
      <c r="DN9" s="1324"/>
      <c r="DO9" s="1324"/>
      <c r="DP9" s="1324"/>
      <c r="DQ9" s="1324"/>
      <c r="DR9" s="1324"/>
      <c r="DS9" s="1324"/>
      <c r="DT9" s="1324"/>
      <c r="DU9" s="1324"/>
      <c r="DV9" s="1324"/>
      <c r="DW9" s="1324"/>
      <c r="DX9" s="1324"/>
      <c r="DY9" s="1324"/>
      <c r="DZ9" s="1324"/>
      <c r="EA9" s="1324"/>
      <c r="EB9" s="1324"/>
      <c r="EC9" s="1324"/>
      <c r="ED9" s="1324"/>
      <c r="EE9" s="1324"/>
      <c r="EF9" s="1324"/>
      <c r="EG9" s="1324"/>
      <c r="EH9" s="1324"/>
      <c r="EI9" s="1324"/>
      <c r="EJ9" s="1324"/>
      <c r="EK9" s="1324"/>
      <c r="EL9" s="1324"/>
      <c r="EM9" s="1324"/>
      <c r="EN9" s="1324"/>
      <c r="EO9" s="1324"/>
      <c r="EP9" s="1324"/>
      <c r="EQ9" s="1324"/>
      <c r="ER9" s="1324"/>
      <c r="ES9" s="1324"/>
      <c r="ET9" s="1324"/>
      <c r="EU9" s="1324"/>
      <c r="EV9" s="1324"/>
      <c r="EW9" s="1324"/>
      <c r="EX9" s="1324"/>
      <c r="EY9" s="1324"/>
      <c r="EZ9" s="1324"/>
      <c r="FA9" s="1324"/>
      <c r="FB9" s="1324"/>
      <c r="FC9" s="1324"/>
      <c r="FD9" s="1324"/>
      <c r="FE9" s="1324"/>
      <c r="FF9" s="1324"/>
      <c r="FG9" s="1324"/>
      <c r="FH9" s="1324"/>
      <c r="FI9" s="1324"/>
      <c r="FJ9" s="1324"/>
      <c r="FK9" s="1324"/>
      <c r="FL9" s="1324"/>
      <c r="FM9" s="1324"/>
      <c r="FN9" s="1324"/>
      <c r="FO9" s="1324"/>
      <c r="FP9" s="1324"/>
      <c r="FQ9" s="1324"/>
      <c r="FR9" s="1324"/>
      <c r="FS9" s="1324"/>
      <c r="FT9" s="1324"/>
      <c r="FU9" s="1324"/>
      <c r="FV9" s="1324"/>
      <c r="FW9" s="1324"/>
      <c r="FX9" s="1324"/>
      <c r="FY9" s="1324"/>
      <c r="FZ9" s="1324"/>
      <c r="GA9" s="1324"/>
      <c r="GB9" s="1324"/>
      <c r="GC9" s="1324"/>
      <c r="GD9" s="1324"/>
      <c r="GE9" s="1324"/>
      <c r="GF9" s="1324"/>
      <c r="GG9" s="1324"/>
      <c r="GH9" s="1324"/>
      <c r="GI9" s="1324"/>
      <c r="GJ9" s="1324"/>
      <c r="GK9" s="1324"/>
      <c r="GL9" s="1324"/>
      <c r="GM9" s="1324"/>
      <c r="GN9" s="1324"/>
      <c r="GO9" s="1324"/>
      <c r="GP9" s="1324"/>
      <c r="GQ9" s="1324"/>
      <c r="GR9" s="1324"/>
      <c r="GS9" s="1324"/>
      <c r="GT9" s="1324"/>
      <c r="GU9" s="1324"/>
      <c r="GV9" s="1324"/>
      <c r="GW9" s="1324"/>
      <c r="GX9" s="1324"/>
      <c r="GY9" s="1324"/>
      <c r="GZ9" s="1324"/>
      <c r="HA9" s="1324"/>
      <c r="HB9" s="1324"/>
      <c r="HC9" s="1324"/>
      <c r="HD9" s="1324"/>
      <c r="HE9" s="1324"/>
      <c r="HF9" s="1324"/>
      <c r="HG9" s="1324"/>
      <c r="HH9" s="1324"/>
      <c r="HI9" s="1324"/>
      <c r="HJ9" s="1324"/>
      <c r="HK9" s="1324"/>
      <c r="HL9" s="1324"/>
      <c r="HM9" s="1324"/>
      <c r="HN9" s="1324"/>
      <c r="HO9" s="1324"/>
      <c r="HP9" s="1324"/>
      <c r="HQ9" s="1324"/>
      <c r="HR9" s="1324"/>
      <c r="HS9" s="1324"/>
      <c r="HT9" s="1324"/>
      <c r="HU9" s="1324"/>
      <c r="HV9" s="1324"/>
      <c r="HW9" s="1324"/>
      <c r="HX9" s="1324"/>
      <c r="HY9" s="1324"/>
      <c r="HZ9" s="1324"/>
      <c r="IA9" s="1324"/>
      <c r="IB9" s="1324"/>
      <c r="IC9" s="1324"/>
      <c r="ID9" s="1324"/>
      <c r="IE9" s="1324"/>
      <c r="IF9" s="1324"/>
      <c r="IG9" s="1324"/>
      <c r="IH9" s="1324"/>
      <c r="II9" s="1324"/>
      <c r="IJ9" s="1324"/>
      <c r="IK9" s="1324"/>
      <c r="IL9" s="1324"/>
      <c r="IM9" s="1324"/>
      <c r="IN9" s="1324"/>
      <c r="IO9" s="1324"/>
      <c r="IP9" s="1324"/>
      <c r="IQ9" s="1324"/>
      <c r="IR9" s="1324"/>
      <c r="IS9" s="1324"/>
      <c r="IT9" s="1324"/>
      <c r="IU9" s="1324"/>
      <c r="IV9" s="1324"/>
      <c r="IW9" s="1324"/>
      <c r="IX9" s="1324"/>
    </row>
    <row r="10" spans="1:258" ht="12" thickBot="1" x14ac:dyDescent="0.25">
      <c r="A10" s="19" t="str">
        <f>'t1'!A20</f>
        <v>OPERATORI</v>
      </c>
      <c r="B10" s="1451" t="str">
        <f>'t1'!B20</f>
        <v>0OP000</v>
      </c>
      <c r="C10" s="1455">
        <f t="shared" ref="C10:N10" si="18">ROUND(AA10,0)</f>
        <v>0</v>
      </c>
      <c r="D10" s="1461">
        <f t="shared" si="18"/>
        <v>0</v>
      </c>
      <c r="E10" s="1458">
        <f t="shared" si="18"/>
        <v>0</v>
      </c>
      <c r="F10" s="1461">
        <f t="shared" si="18"/>
        <v>0</v>
      </c>
      <c r="G10" s="1458">
        <f t="shared" si="18"/>
        <v>0</v>
      </c>
      <c r="H10" s="1461">
        <f t="shared" si="18"/>
        <v>0</v>
      </c>
      <c r="I10" s="1458">
        <f t="shared" si="18"/>
        <v>0</v>
      </c>
      <c r="J10" s="1461">
        <f t="shared" si="18"/>
        <v>0</v>
      </c>
      <c r="K10" s="1458">
        <f t="shared" si="18"/>
        <v>0</v>
      </c>
      <c r="L10" s="1461">
        <f t="shared" si="18"/>
        <v>0</v>
      </c>
      <c r="M10" s="1458">
        <f t="shared" si="18"/>
        <v>0</v>
      </c>
      <c r="N10" s="1461">
        <f t="shared" si="18"/>
        <v>0</v>
      </c>
      <c r="O10" s="1470"/>
      <c r="P10" s="1471"/>
      <c r="Q10" s="1476"/>
      <c r="R10" s="1476"/>
      <c r="S10" s="1459">
        <f t="shared" si="16"/>
        <v>0</v>
      </c>
      <c r="T10" s="1456">
        <f t="shared" si="17"/>
        <v>0</v>
      </c>
      <c r="AA10" s="1331"/>
      <c r="AB10" s="295"/>
      <c r="AC10" s="1332"/>
      <c r="AD10" s="1333"/>
      <c r="AE10" s="294"/>
      <c r="AF10" s="295"/>
      <c r="AG10" s="294"/>
      <c r="AH10" s="295"/>
      <c r="AI10" s="294"/>
      <c r="AJ10" s="295"/>
      <c r="AK10" s="294"/>
      <c r="AL10" s="295"/>
      <c r="AM10" s="1334"/>
      <c r="AN10" s="1479"/>
      <c r="AO10" s="1334"/>
      <c r="AP10" s="1334"/>
      <c r="AQ10" s="1329">
        <f t="shared" si="13"/>
        <v>0</v>
      </c>
      <c r="AR10" s="1330">
        <f t="shared" ref="AR10" si="19">AB10+AD10+AF10+AH10+AJ10+AL10+AN10</f>
        <v>0</v>
      </c>
      <c r="AS10" s="1363"/>
      <c r="AT10" s="1492" t="str">
        <f>IF(AQ10='t1'!AI20,"OK","Errore")</f>
        <v>OK</v>
      </c>
      <c r="AU10" s="1494" t="str">
        <f>IF(AR10='t1'!AJ20,"OK","Errore")</f>
        <v>OK</v>
      </c>
      <c r="AW10" s="1507" t="str">
        <f>IF(SUM(AC10:AN10)&gt;0,(IF('t12'!AE20&gt;0,"OK","Manca Valore in T12")),IF(AND(SUM(AC10:AN10)&gt;=0,('t12'!G20)&gt;=0),IF('t12'!AE20&gt;0,"Mancano differenziali","OK")))</f>
        <v>OK</v>
      </c>
      <c r="AX10" s="1507" t="str">
        <f>IF(SUM(AC10:AN10)&gt;='t4'!D9,"OK","Controllare voci in T4")</f>
        <v>OK</v>
      </c>
    </row>
    <row r="11" spans="1:258" ht="14.25" thickTop="1" thickBot="1" x14ac:dyDescent="0.25">
      <c r="A11" s="1335" t="s">
        <v>74</v>
      </c>
      <c r="B11" s="1336"/>
      <c r="C11" s="1452">
        <f>SUM(C7:C10)</f>
        <v>22</v>
      </c>
      <c r="D11" s="1453">
        <f>SUM(D7:D10)</f>
        <v>19</v>
      </c>
      <c r="E11" s="1452">
        <f t="shared" ref="E11:R11" si="20">SUM(E7:E10)</f>
        <v>3</v>
      </c>
      <c r="F11" s="1453">
        <f t="shared" si="20"/>
        <v>8</v>
      </c>
      <c r="G11" s="1452">
        <f t="shared" si="20"/>
        <v>0</v>
      </c>
      <c r="H11" s="1453">
        <f t="shared" si="20"/>
        <v>0</v>
      </c>
      <c r="I11" s="1452">
        <f t="shared" si="20"/>
        <v>0</v>
      </c>
      <c r="J11" s="1453">
        <f t="shared" si="20"/>
        <v>0</v>
      </c>
      <c r="K11" s="1452">
        <f t="shared" si="20"/>
        <v>0</v>
      </c>
      <c r="L11" s="1453">
        <f t="shared" si="20"/>
        <v>0</v>
      </c>
      <c r="M11" s="1452">
        <f t="shared" si="20"/>
        <v>0</v>
      </c>
      <c r="N11" s="1453">
        <f t="shared" si="20"/>
        <v>0</v>
      </c>
      <c r="O11" s="1452">
        <f t="shared" si="20"/>
        <v>0</v>
      </c>
      <c r="P11" s="1453">
        <f t="shared" si="20"/>
        <v>0</v>
      </c>
      <c r="Q11" s="1452">
        <f t="shared" si="20"/>
        <v>0</v>
      </c>
      <c r="R11" s="1453">
        <f t="shared" si="20"/>
        <v>0</v>
      </c>
      <c r="S11" s="1452">
        <f>SUM(S7:S10)</f>
        <v>25</v>
      </c>
      <c r="T11" s="1453">
        <f>SUM(T7:T10)</f>
        <v>27</v>
      </c>
      <c r="U11" s="1341"/>
      <c r="V11" s="1342"/>
      <c r="W11" s="1342"/>
      <c r="X11" s="1342"/>
      <c r="Y11" s="1342"/>
      <c r="Z11" s="1342"/>
      <c r="AA11" s="1343">
        <f>SUM(AA7:AA10)</f>
        <v>22</v>
      </c>
      <c r="AB11" s="1339">
        <f>SUM(AB7:AB10)</f>
        <v>19</v>
      </c>
      <c r="AC11" s="1343">
        <f t="shared" ref="AC11:AN11" si="21">SUM(AC7:AC10)</f>
        <v>3</v>
      </c>
      <c r="AD11" s="1339">
        <f t="shared" si="21"/>
        <v>8</v>
      </c>
      <c r="AE11" s="1343">
        <f t="shared" si="21"/>
        <v>0</v>
      </c>
      <c r="AF11" s="1339">
        <f t="shared" si="21"/>
        <v>0</v>
      </c>
      <c r="AG11" s="1343">
        <f t="shared" si="21"/>
        <v>0</v>
      </c>
      <c r="AH11" s="1339">
        <f t="shared" si="21"/>
        <v>0</v>
      </c>
      <c r="AI11" s="1343">
        <f t="shared" si="21"/>
        <v>0</v>
      </c>
      <c r="AJ11" s="1339">
        <f t="shared" si="21"/>
        <v>0</v>
      </c>
      <c r="AK11" s="1343">
        <f t="shared" si="21"/>
        <v>0</v>
      </c>
      <c r="AL11" s="1339">
        <f t="shared" si="21"/>
        <v>0</v>
      </c>
      <c r="AM11" s="1343">
        <f t="shared" si="21"/>
        <v>0</v>
      </c>
      <c r="AN11" s="1339">
        <f t="shared" si="21"/>
        <v>0</v>
      </c>
      <c r="AO11" s="1340">
        <f t="shared" ref="AO11:AP11" si="22">SUM(AO10:AO10)</f>
        <v>0</v>
      </c>
      <c r="AP11" s="1338">
        <f t="shared" si="22"/>
        <v>0</v>
      </c>
      <c r="AQ11" s="1337">
        <f>SUM(AQ7:AQ10)</f>
        <v>25</v>
      </c>
      <c r="AR11" s="1344">
        <f>SUM(AR7:AR10)</f>
        <v>27</v>
      </c>
      <c r="AT11" s="1343">
        <f>SUM('t1'!AI17:AI20)</f>
        <v>25</v>
      </c>
      <c r="AU11" s="1493">
        <f>SUM('t1'!AJ17:AJ20)</f>
        <v>27</v>
      </c>
      <c r="AW11" s="1508" t="str">
        <f>IF(COUNTIF(AW7:AW10,"OK")=4,"OK","Errore")</f>
        <v>OK</v>
      </c>
      <c r="AX11" s="1508" t="str">
        <f>IF(COUNTIF(AX7:AX10,"OK")=4,"OK","Errore")</f>
        <v>OK</v>
      </c>
      <c r="AY11" s="1342"/>
      <c r="AZ11" s="1342"/>
      <c r="BA11" s="1342"/>
      <c r="BB11" s="1342"/>
      <c r="BC11" s="1342"/>
      <c r="BD11" s="1342"/>
      <c r="BE11" s="1342"/>
      <c r="BF11" s="1342"/>
      <c r="BG11" s="1342"/>
      <c r="BH11" s="1342"/>
      <c r="BI11" s="1342"/>
      <c r="BJ11" s="1342"/>
      <c r="BK11" s="1342"/>
      <c r="BL11" s="1342"/>
      <c r="BM11" s="1342"/>
      <c r="BN11" s="1342"/>
      <c r="BO11" s="1342"/>
      <c r="BP11" s="1342"/>
      <c r="BQ11" s="1342"/>
      <c r="BR11" s="1342"/>
      <c r="BS11" s="1342"/>
      <c r="BT11" s="1342"/>
      <c r="BU11" s="1342"/>
      <c r="BV11" s="1342"/>
      <c r="BW11" s="1342"/>
      <c r="BX11" s="1342"/>
      <c r="BY11" s="1342"/>
      <c r="BZ11" s="1342"/>
      <c r="CA11" s="1342"/>
      <c r="CB11" s="1342"/>
      <c r="CC11" s="1342"/>
      <c r="CD11" s="1342"/>
      <c r="CE11" s="1342"/>
      <c r="CF11" s="1342"/>
      <c r="CG11" s="1342"/>
      <c r="CH11" s="1342"/>
      <c r="CI11" s="1342"/>
      <c r="CJ11" s="1342"/>
      <c r="CK11" s="1342"/>
      <c r="CL11" s="1342"/>
      <c r="CM11" s="1342"/>
      <c r="CN11" s="1342"/>
      <c r="CO11" s="1342"/>
      <c r="CP11" s="1342"/>
      <c r="CQ11" s="1342"/>
      <c r="CR11" s="1342"/>
      <c r="CS11" s="1342"/>
      <c r="CT11" s="1342"/>
      <c r="CU11" s="1342"/>
      <c r="CV11" s="1342"/>
      <c r="CW11" s="1342"/>
      <c r="CX11" s="1342"/>
      <c r="CY11" s="1342"/>
      <c r="CZ11" s="1342"/>
      <c r="DA11" s="1342"/>
      <c r="DB11" s="1342"/>
      <c r="DC11" s="1342"/>
      <c r="DD11" s="1342"/>
      <c r="DE11" s="1342"/>
      <c r="DF11" s="1342"/>
      <c r="DG11" s="1342"/>
      <c r="DH11" s="1342"/>
      <c r="DI11" s="1342"/>
      <c r="DJ11" s="1342"/>
      <c r="DK11" s="1342"/>
      <c r="DL11" s="1342"/>
      <c r="DM11" s="1342"/>
      <c r="DN11" s="1342"/>
      <c r="DO11" s="1342"/>
      <c r="DP11" s="1342"/>
      <c r="DQ11" s="1342"/>
      <c r="DR11" s="1342"/>
      <c r="DS11" s="1342"/>
      <c r="DT11" s="1342"/>
      <c r="DU11" s="1342"/>
      <c r="DV11" s="1342"/>
      <c r="DW11" s="1342"/>
      <c r="DX11" s="1342"/>
      <c r="DY11" s="1342"/>
      <c r="DZ11" s="1342"/>
      <c r="EA11" s="1342"/>
      <c r="EB11" s="1342"/>
      <c r="EC11" s="1342"/>
      <c r="ED11" s="1342"/>
      <c r="EE11" s="1342"/>
      <c r="EF11" s="1342"/>
      <c r="EG11" s="1342"/>
      <c r="EH11" s="1342"/>
      <c r="EI11" s="1342"/>
      <c r="EJ11" s="1342"/>
      <c r="EK11" s="1342"/>
      <c r="EL11" s="1342"/>
      <c r="EM11" s="1342"/>
      <c r="EN11" s="1342"/>
      <c r="EO11" s="1342"/>
      <c r="EP11" s="1342"/>
      <c r="EQ11" s="1342"/>
      <c r="ER11" s="1342"/>
      <c r="ES11" s="1342"/>
      <c r="ET11" s="1342"/>
      <c r="EU11" s="1342"/>
      <c r="EV11" s="1342"/>
      <c r="EW11" s="1342"/>
      <c r="EX11" s="1342"/>
      <c r="EY11" s="1342"/>
      <c r="EZ11" s="1342"/>
      <c r="FA11" s="1342"/>
      <c r="FB11" s="1342"/>
      <c r="FC11" s="1342"/>
      <c r="FD11" s="1342"/>
      <c r="FE11" s="1342"/>
      <c r="FF11" s="1342"/>
      <c r="FG11" s="1342"/>
      <c r="FH11" s="1342"/>
      <c r="FI11" s="1342"/>
      <c r="FJ11" s="1342"/>
      <c r="FK11" s="1342"/>
      <c r="FL11" s="1342"/>
      <c r="FM11" s="1342"/>
      <c r="FN11" s="1342"/>
      <c r="FO11" s="1342"/>
      <c r="FP11" s="1342"/>
      <c r="FQ11" s="1342"/>
      <c r="FR11" s="1342"/>
      <c r="FS11" s="1342"/>
      <c r="FT11" s="1342"/>
      <c r="FU11" s="1342"/>
      <c r="FV11" s="1342"/>
      <c r="FW11" s="1342"/>
      <c r="FX11" s="1342"/>
      <c r="FY11" s="1342"/>
      <c r="FZ11" s="1342"/>
      <c r="GA11" s="1342"/>
      <c r="GB11" s="1342"/>
      <c r="GC11" s="1342"/>
      <c r="GD11" s="1342"/>
      <c r="GE11" s="1342"/>
      <c r="GF11" s="1342"/>
      <c r="GG11" s="1342"/>
      <c r="GH11" s="1342"/>
      <c r="GI11" s="1342"/>
      <c r="GJ11" s="1342"/>
      <c r="GK11" s="1342"/>
      <c r="GL11" s="1342"/>
      <c r="GM11" s="1342"/>
      <c r="GN11" s="1342"/>
      <c r="GO11" s="1342"/>
      <c r="GP11" s="1342"/>
      <c r="GQ11" s="1342"/>
      <c r="GR11" s="1342"/>
      <c r="GS11" s="1342"/>
      <c r="GT11" s="1342"/>
      <c r="GU11" s="1342"/>
      <c r="GV11" s="1342"/>
      <c r="GW11" s="1342"/>
      <c r="GX11" s="1342"/>
      <c r="GY11" s="1342"/>
      <c r="GZ11" s="1342"/>
      <c r="HA11" s="1342"/>
      <c r="HB11" s="1342"/>
      <c r="HC11" s="1342"/>
      <c r="HD11" s="1342"/>
      <c r="HE11" s="1342"/>
      <c r="HF11" s="1342"/>
      <c r="HG11" s="1342"/>
      <c r="HH11" s="1342"/>
      <c r="HI11" s="1342"/>
      <c r="HJ11" s="1342"/>
      <c r="HK11" s="1342"/>
      <c r="HL11" s="1342"/>
      <c r="HM11" s="1342"/>
      <c r="HN11" s="1342"/>
      <c r="HO11" s="1342"/>
      <c r="HP11" s="1342"/>
      <c r="HQ11" s="1342"/>
      <c r="HR11" s="1342"/>
      <c r="HS11" s="1342"/>
      <c r="HT11" s="1342"/>
      <c r="HU11" s="1342"/>
      <c r="HV11" s="1342"/>
      <c r="HW11" s="1342"/>
      <c r="HX11" s="1342"/>
      <c r="HY11" s="1342"/>
      <c r="HZ11" s="1342"/>
      <c r="IA11" s="1342"/>
      <c r="IB11" s="1342"/>
      <c r="IC11" s="1342"/>
      <c r="ID11" s="1342"/>
      <c r="IE11" s="1342"/>
      <c r="IF11" s="1342"/>
      <c r="IG11" s="1342"/>
      <c r="IH11" s="1342"/>
      <c r="II11" s="1342"/>
      <c r="IJ11" s="1342"/>
      <c r="IK11" s="1342"/>
      <c r="IL11" s="1342"/>
      <c r="IM11" s="1342"/>
      <c r="IN11" s="1342"/>
      <c r="IO11" s="1342"/>
      <c r="IP11" s="1342"/>
      <c r="IQ11" s="1342"/>
      <c r="IR11" s="1342"/>
      <c r="IS11" s="1342"/>
      <c r="IT11" s="1342"/>
      <c r="IU11" s="1342"/>
      <c r="IV11" s="1342"/>
      <c r="IW11" s="1342"/>
      <c r="IX11" s="1342"/>
    </row>
  </sheetData>
  <sheetProtection algorithmName="SHA-512" hashValue="aqALGcbWYnsiaxsh2UE6oEY5SN39dhin1xpUp+wYa4OGWNGI4afysbOhzNS63x5bS344nnzpZxj2WqfhQfYRkg==" saltValue="gaq3ZVrXRt9zlh9GMgn3hQ==" spinCount="100000" sheet="1" selectLockedCells="1"/>
  <protectedRanges>
    <protectedRange sqref="Q7:R10" name="Intervallo1_1_1"/>
  </protectedRanges>
  <mergeCells count="26">
    <mergeCell ref="AM5:AN5"/>
    <mergeCell ref="AG5:AH5"/>
    <mergeCell ref="AE5:AF5"/>
    <mergeCell ref="AW4:AX4"/>
    <mergeCell ref="Q5:R5"/>
    <mergeCell ref="AO5:AP5"/>
    <mergeCell ref="S5:T5"/>
    <mergeCell ref="AA5:AB5"/>
    <mergeCell ref="AC5:AD5"/>
    <mergeCell ref="AK5:AL5"/>
    <mergeCell ref="AW6:AX6"/>
    <mergeCell ref="A4:A6"/>
    <mergeCell ref="B4:B6"/>
    <mergeCell ref="C4:T4"/>
    <mergeCell ref="AA4:AR4"/>
    <mergeCell ref="C5:D5"/>
    <mergeCell ref="AI5:AJ5"/>
    <mergeCell ref="E5:F5"/>
    <mergeCell ref="G5:H5"/>
    <mergeCell ref="I5:J5"/>
    <mergeCell ref="K5:L5"/>
    <mergeCell ref="M5:N5"/>
    <mergeCell ref="AT4:AU4"/>
    <mergeCell ref="AT5:AU5"/>
    <mergeCell ref="O5:P5"/>
    <mergeCell ref="AQ5:AR5"/>
  </mergeCells>
  <conditionalFormatting sqref="Q9:R9">
    <cfRule type="expression" dxfId="36" priority="23" stopIfTrue="1">
      <formula>$M10&gt;0</formula>
    </cfRule>
  </conditionalFormatting>
  <conditionalFormatting sqref="AA7:AN7 B7:T8 AQ7:AR10 AA8:AL10 B9:P10 S9:T10">
    <cfRule type="expression" dxfId="35" priority="7" stopIfTrue="1">
      <formula>$M7&gt;0</formula>
    </cfRule>
  </conditionalFormatting>
  <conditionalFormatting sqref="AT7:AU10">
    <cfRule type="containsText" dxfId="34" priority="3" operator="containsText" text="Errore">
      <formula>NOT(ISERROR(SEARCH("Errore",AT7)))</formula>
    </cfRule>
    <cfRule type="expression" dxfId="33" priority="4" stopIfTrue="1">
      <formula>$M7&gt;0</formula>
    </cfRule>
  </conditionalFormatting>
  <conditionalFormatting sqref="AW7:AX11">
    <cfRule type="cellIs" dxfId="32" priority="1" operator="notEqual">
      <formula>"OK"</formula>
    </cfRule>
  </conditionalFormatting>
  <conditionalFormatting sqref="AW11:AX11">
    <cfRule type="cellIs" dxfId="31" priority="2" operator="equal">
      <formula>"OK"</formula>
    </cfRule>
  </conditionalFormatting>
  <pageMargins left="0" right="0" top="0.74803149606299213" bottom="0.74803149606299213" header="0.31496062992125984" footer="0.31496062992125984"/>
  <pageSetup paperSize="9" scale="6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AQ29"/>
  <sheetViews>
    <sheetView showGridLines="0" zoomScaleNormal="100" workbookViewId="0">
      <selection activeCell="AI23" sqref="AI23"/>
    </sheetView>
  </sheetViews>
  <sheetFormatPr defaultColWidth="9.33203125" defaultRowHeight="11.25" x14ac:dyDescent="0.2"/>
  <cols>
    <col min="1" max="1" width="59" style="3" customWidth="1"/>
    <col min="2" max="2" width="13.33203125" style="2" hidden="1" customWidth="1"/>
    <col min="3" max="8" width="11.1640625" style="3" hidden="1" customWidth="1"/>
    <col min="9" max="16" width="10.6640625" style="3" hidden="1" customWidth="1"/>
    <col min="17" max="26" width="9.33203125" style="3" hidden="1" customWidth="1"/>
    <col min="27" max="32" width="9.33203125" style="3" customWidth="1"/>
    <col min="33" max="36" width="11.1640625" style="3" customWidth="1"/>
    <col min="37" max="37" width="11.1640625" style="3" hidden="1" customWidth="1"/>
    <col min="38" max="38" width="11.1640625" style="3" customWidth="1"/>
    <col min="39" max="46" width="10.6640625" style="3" customWidth="1"/>
    <col min="47" max="47" width="9.33203125" style="3" customWidth="1"/>
    <col min="48" max="16384" width="9.33203125" style="3"/>
  </cols>
  <sheetData>
    <row r="1" spans="1:43" ht="43.5" customHeight="1" x14ac:dyDescent="0.2">
      <c r="A1" s="778" t="str">
        <f>'t1'!A1</f>
        <v>REGIONI ED AUTONOMIE LOCALI - anno 2024</v>
      </c>
      <c r="B1" s="778"/>
      <c r="C1" s="778"/>
      <c r="D1" s="778"/>
      <c r="E1" s="778"/>
      <c r="F1" s="778"/>
      <c r="G1" s="778"/>
      <c r="H1" s="778"/>
      <c r="I1" s="778"/>
      <c r="J1" s="778"/>
      <c r="L1" s="281"/>
      <c r="M1"/>
      <c r="AK1" s="1002" t="s">
        <v>586</v>
      </c>
      <c r="AP1" s="281"/>
      <c r="AQ1"/>
    </row>
    <row r="2" spans="1:43" ht="30" customHeight="1" thickBot="1" x14ac:dyDescent="0.25">
      <c r="A2" s="5"/>
      <c r="G2" s="995"/>
      <c r="H2" s="995"/>
      <c r="I2" s="995"/>
      <c r="J2" s="995"/>
      <c r="AK2" s="1003" t="s">
        <v>587</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13">
        <v>2</v>
      </c>
    </row>
    <row r="4" spans="1:43" ht="52.5" customHeight="1" thickTop="1" x14ac:dyDescent="0.2">
      <c r="A4" s="95" t="s">
        <v>102</v>
      </c>
      <c r="B4" s="96" t="s">
        <v>71</v>
      </c>
      <c r="C4" s="15" t="s">
        <v>131</v>
      </c>
      <c r="D4" s="97"/>
      <c r="E4" s="15" t="s">
        <v>132</v>
      </c>
      <c r="F4" s="97"/>
      <c r="G4" s="15" t="s">
        <v>58</v>
      </c>
      <c r="H4" s="97"/>
      <c r="I4" s="117" t="s">
        <v>754</v>
      </c>
      <c r="J4" s="97"/>
      <c r="AA4" s="15" t="s">
        <v>131</v>
      </c>
      <c r="AB4" s="97"/>
      <c r="AC4" s="15" t="s">
        <v>132</v>
      </c>
      <c r="AD4" s="97"/>
      <c r="AE4" s="15" t="s">
        <v>58</v>
      </c>
      <c r="AF4" s="97"/>
      <c r="AG4" s="117" t="s">
        <v>754</v>
      </c>
      <c r="AH4" s="997"/>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1164</v>
      </c>
      <c r="B6" s="418" t="s">
        <v>1346</v>
      </c>
      <c r="C6" s="436">
        <f t="shared" ref="C6:J8" si="0">ROUND(AA6,2)</f>
        <v>0</v>
      </c>
      <c r="D6" s="437">
        <f t="shared" si="0"/>
        <v>0</v>
      </c>
      <c r="E6" s="436">
        <f t="shared" si="0"/>
        <v>0</v>
      </c>
      <c r="F6" s="437">
        <f t="shared" si="0"/>
        <v>0</v>
      </c>
      <c r="G6" s="436">
        <f t="shared" si="0"/>
        <v>0</v>
      </c>
      <c r="H6" s="437">
        <f t="shared" si="0"/>
        <v>0</v>
      </c>
      <c r="I6" s="436">
        <f t="shared" si="0"/>
        <v>0</v>
      </c>
      <c r="J6" s="437">
        <f t="shared" si="0"/>
        <v>0</v>
      </c>
      <c r="AA6" s="1502"/>
      <c r="AB6" s="1503"/>
      <c r="AC6" s="1502"/>
      <c r="AD6" s="1503"/>
      <c r="AE6" s="1502"/>
      <c r="AF6" s="1503"/>
      <c r="AG6" s="1502"/>
      <c r="AH6" s="1504"/>
    </row>
    <row r="7" spans="1:43" ht="20.25" customHeight="1" x14ac:dyDescent="0.2">
      <c r="A7" s="416" t="s">
        <v>1165</v>
      </c>
      <c r="B7" s="418" t="s">
        <v>1347</v>
      </c>
      <c r="C7" s="439">
        <f t="shared" si="0"/>
        <v>0</v>
      </c>
      <c r="D7" s="440">
        <f t="shared" si="0"/>
        <v>0</v>
      </c>
      <c r="E7" s="439">
        <f t="shared" si="0"/>
        <v>0</v>
      </c>
      <c r="F7" s="440">
        <f t="shared" si="0"/>
        <v>0</v>
      </c>
      <c r="G7" s="439">
        <f t="shared" si="0"/>
        <v>0</v>
      </c>
      <c r="H7" s="440">
        <f t="shared" si="0"/>
        <v>0</v>
      </c>
      <c r="I7" s="439">
        <f t="shared" si="0"/>
        <v>0</v>
      </c>
      <c r="J7" s="440">
        <f t="shared" si="0"/>
        <v>0</v>
      </c>
      <c r="AA7" s="439"/>
      <c r="AB7" s="440"/>
      <c r="AC7" s="439"/>
      <c r="AD7" s="440"/>
      <c r="AE7" s="439"/>
      <c r="AF7" s="440"/>
      <c r="AG7" s="439"/>
      <c r="AH7" s="441"/>
    </row>
    <row r="8" spans="1:43" ht="20.25" customHeight="1" x14ac:dyDescent="0.2">
      <c r="A8" s="416" t="s">
        <v>1166</v>
      </c>
      <c r="B8" s="418" t="s">
        <v>1348</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1167</v>
      </c>
      <c r="B9" s="419" t="s">
        <v>1349</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1172</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1">
        <f t="shared" ref="C11:J11" si="9">SUM(C6:C10)</f>
        <v>0</v>
      </c>
      <c r="D11" s="762">
        <f t="shared" si="9"/>
        <v>0</v>
      </c>
      <c r="E11" s="761">
        <f t="shared" si="9"/>
        <v>0</v>
      </c>
      <c r="F11" s="762">
        <f t="shared" si="9"/>
        <v>0</v>
      </c>
      <c r="G11" s="761">
        <f t="shared" si="9"/>
        <v>0</v>
      </c>
      <c r="H11" s="762">
        <f t="shared" si="9"/>
        <v>0</v>
      </c>
      <c r="I11" s="761">
        <f t="shared" si="9"/>
        <v>0</v>
      </c>
      <c r="J11" s="762">
        <f t="shared" si="9"/>
        <v>0</v>
      </c>
      <c r="AA11" s="761">
        <f t="shared" ref="AA11:AH11" si="10">SUM(AA6:AA10)</f>
        <v>0</v>
      </c>
      <c r="AB11" s="762">
        <f t="shared" si="10"/>
        <v>0</v>
      </c>
      <c r="AC11" s="761">
        <f t="shared" si="10"/>
        <v>0</v>
      </c>
      <c r="AD11" s="762">
        <f t="shared" si="10"/>
        <v>0</v>
      </c>
      <c r="AE11" s="761">
        <f t="shared" si="10"/>
        <v>0</v>
      </c>
      <c r="AF11" s="762">
        <f t="shared" si="10"/>
        <v>0</v>
      </c>
      <c r="AG11" s="761">
        <f t="shared" si="10"/>
        <v>0</v>
      </c>
      <c r="AH11" s="762">
        <f t="shared" si="10"/>
        <v>0</v>
      </c>
    </row>
    <row r="12" spans="1:43" ht="8.25" customHeight="1" x14ac:dyDescent="0.2">
      <c r="A12" s="6"/>
    </row>
    <row r="13" spans="1:43" ht="12.75" x14ac:dyDescent="0.2">
      <c r="A13" s="90"/>
    </row>
    <row r="14" spans="1:43" ht="14.25" x14ac:dyDescent="0.2">
      <c r="A14" s="1694" t="s">
        <v>1102</v>
      </c>
      <c r="B14" s="1694"/>
      <c r="C14" s="1694"/>
      <c r="D14" s="1694"/>
      <c r="E14" s="1694"/>
      <c r="F14" s="1694"/>
      <c r="G14" s="1694"/>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row>
    <row r="15" spans="1:43" ht="14.25" x14ac:dyDescent="0.2">
      <c r="A15" s="1304"/>
      <c r="B15" s="1304"/>
      <c r="C15" s="1304"/>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row>
    <row r="16" spans="1:43" x14ac:dyDescent="0.2">
      <c r="AA16"/>
    </row>
    <row r="17" spans="1:36" ht="30" customHeight="1" thickBot="1" x14ac:dyDescent="0.25">
      <c r="A17" s="5"/>
      <c r="C17" s="996"/>
      <c r="D17" s="996"/>
      <c r="E17" s="996"/>
      <c r="F17" s="996"/>
      <c r="G17" s="1695"/>
      <c r="H17" s="1695"/>
      <c r="I17" s="1695"/>
      <c r="J17" s="1695"/>
      <c r="K17" s="1695"/>
      <c r="L17" s="1695"/>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690" t="s">
        <v>1099</v>
      </c>
      <c r="D19" s="1693"/>
      <c r="E19" s="1690" t="s">
        <v>1100</v>
      </c>
      <c r="F19" s="1693"/>
      <c r="G19" s="1690" t="s">
        <v>1101</v>
      </c>
      <c r="H19" s="1693"/>
      <c r="I19" s="1696" t="s">
        <v>0</v>
      </c>
      <c r="J19" s="1691"/>
      <c r="K19" s="1696" t="s">
        <v>1</v>
      </c>
      <c r="L19" s="1692"/>
      <c r="AA19" s="1690" t="s">
        <v>1103</v>
      </c>
      <c r="AB19" s="1693"/>
      <c r="AC19" s="1690" t="s">
        <v>1104</v>
      </c>
      <c r="AD19" s="1693"/>
      <c r="AE19" s="1690" t="s">
        <v>1105</v>
      </c>
      <c r="AF19" s="1693"/>
      <c r="AG19" s="1690" t="s">
        <v>1106</v>
      </c>
      <c r="AH19" s="1691"/>
      <c r="AI19" s="1690" t="s">
        <v>1107</v>
      </c>
      <c r="AJ19" s="1692"/>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1164</v>
      </c>
      <c r="B21" s="417" t="s">
        <v>1346</v>
      </c>
      <c r="C21" s="790">
        <f t="shared" ref="C21:L24" si="11">ROUND(AA21,0)</f>
        <v>3</v>
      </c>
      <c r="D21" s="791">
        <f t="shared" si="11"/>
        <v>14</v>
      </c>
      <c r="E21" s="790">
        <f t="shared" si="11"/>
        <v>0</v>
      </c>
      <c r="F21" s="791">
        <f t="shared" si="11"/>
        <v>0</v>
      </c>
      <c r="G21" s="790">
        <f t="shared" si="11"/>
        <v>0</v>
      </c>
      <c r="H21" s="791">
        <f t="shared" si="11"/>
        <v>0</v>
      </c>
      <c r="I21" s="790">
        <f t="shared" si="11"/>
        <v>0</v>
      </c>
      <c r="J21" s="791">
        <f t="shared" si="11"/>
        <v>0</v>
      </c>
      <c r="K21" s="790">
        <f t="shared" si="11"/>
        <v>1</v>
      </c>
      <c r="L21" s="791">
        <f t="shared" si="11"/>
        <v>0</v>
      </c>
      <c r="AA21" s="1307">
        <v>3</v>
      </c>
      <c r="AB21" s="1308">
        <v>14</v>
      </c>
      <c r="AC21" s="1307"/>
      <c r="AD21" s="1308"/>
      <c r="AE21" s="1307"/>
      <c r="AF21" s="1308"/>
      <c r="AG21" s="1307"/>
      <c r="AH21" s="1308"/>
      <c r="AI21" s="1307">
        <v>1</v>
      </c>
      <c r="AJ21" s="1308"/>
    </row>
    <row r="22" spans="1:36" ht="20.25" customHeight="1" x14ac:dyDescent="0.2">
      <c r="A22" s="416" t="s">
        <v>1165</v>
      </c>
      <c r="B22" s="418" t="s">
        <v>1347</v>
      </c>
      <c r="C22" s="792">
        <f t="shared" si="11"/>
        <v>6</v>
      </c>
      <c r="D22" s="793">
        <f t="shared" si="11"/>
        <v>4</v>
      </c>
      <c r="E22" s="792">
        <f t="shared" si="11"/>
        <v>0</v>
      </c>
      <c r="F22" s="793">
        <f t="shared" si="11"/>
        <v>0</v>
      </c>
      <c r="G22" s="792">
        <f t="shared" si="11"/>
        <v>0</v>
      </c>
      <c r="H22" s="793">
        <f t="shared" si="11"/>
        <v>0</v>
      </c>
      <c r="I22" s="792">
        <f t="shared" si="11"/>
        <v>0</v>
      </c>
      <c r="J22" s="793">
        <f t="shared" si="11"/>
        <v>0</v>
      </c>
      <c r="K22" s="792">
        <f t="shared" si="11"/>
        <v>7</v>
      </c>
      <c r="L22" s="793">
        <f t="shared" si="11"/>
        <v>2</v>
      </c>
      <c r="AA22" s="1309">
        <v>6</v>
      </c>
      <c r="AB22" s="1310">
        <v>4</v>
      </c>
      <c r="AC22" s="1309"/>
      <c r="AD22" s="1310"/>
      <c r="AE22" s="1309"/>
      <c r="AF22" s="1310"/>
      <c r="AG22" s="1309"/>
      <c r="AH22" s="1310"/>
      <c r="AI22" s="1309">
        <v>7</v>
      </c>
      <c r="AJ22" s="1310">
        <v>2</v>
      </c>
    </row>
    <row r="23" spans="1:36" ht="20.25" customHeight="1" x14ac:dyDescent="0.2">
      <c r="A23" s="416" t="s">
        <v>1166</v>
      </c>
      <c r="B23" s="418" t="s">
        <v>1348</v>
      </c>
      <c r="C23" s="794">
        <f t="shared" si="11"/>
        <v>0</v>
      </c>
      <c r="D23" s="791">
        <f t="shared" si="11"/>
        <v>4</v>
      </c>
      <c r="E23" s="794">
        <f t="shared" si="11"/>
        <v>0</v>
      </c>
      <c r="F23" s="791">
        <f t="shared" si="11"/>
        <v>0</v>
      </c>
      <c r="G23" s="794">
        <f t="shared" si="11"/>
        <v>0</v>
      </c>
      <c r="H23" s="791">
        <f t="shared" si="11"/>
        <v>0</v>
      </c>
      <c r="I23" s="794">
        <f t="shared" si="11"/>
        <v>1</v>
      </c>
      <c r="J23" s="791">
        <f t="shared" si="11"/>
        <v>0</v>
      </c>
      <c r="K23" s="794">
        <f t="shared" si="11"/>
        <v>0</v>
      </c>
      <c r="L23" s="791">
        <f t="shared" si="11"/>
        <v>0</v>
      </c>
      <c r="AA23" s="1311">
        <v>0</v>
      </c>
      <c r="AB23" s="1308">
        <v>4</v>
      </c>
      <c r="AC23" s="1311"/>
      <c r="AD23" s="1308"/>
      <c r="AE23" s="1311"/>
      <c r="AF23" s="1308"/>
      <c r="AG23" s="1311">
        <v>1</v>
      </c>
      <c r="AH23" s="1308"/>
      <c r="AI23" s="1311"/>
      <c r="AJ23" s="1308"/>
    </row>
    <row r="24" spans="1:36" ht="20.25" customHeight="1" x14ac:dyDescent="0.2">
      <c r="A24" s="416" t="s">
        <v>1167</v>
      </c>
      <c r="B24" s="418" t="s">
        <v>1349</v>
      </c>
      <c r="C24" s="795">
        <f t="shared" si="11"/>
        <v>0</v>
      </c>
      <c r="D24" s="793">
        <f t="shared" si="11"/>
        <v>0</v>
      </c>
      <c r="E24" s="795">
        <f t="shared" si="11"/>
        <v>0</v>
      </c>
      <c r="F24" s="793">
        <f t="shared" si="11"/>
        <v>0</v>
      </c>
      <c r="G24" s="795">
        <f t="shared" si="11"/>
        <v>0</v>
      </c>
      <c r="H24" s="793">
        <f t="shared" si="11"/>
        <v>0</v>
      </c>
      <c r="I24" s="795">
        <f t="shared" si="11"/>
        <v>0</v>
      </c>
      <c r="J24" s="793">
        <f t="shared" si="11"/>
        <v>0</v>
      </c>
      <c r="K24" s="795">
        <f t="shared" si="11"/>
        <v>0</v>
      </c>
      <c r="L24" s="793">
        <f t="shared" si="11"/>
        <v>0</v>
      </c>
      <c r="AA24" s="1312"/>
      <c r="AB24" s="1310"/>
      <c r="AC24" s="1312"/>
      <c r="AD24" s="1310"/>
      <c r="AE24" s="1312"/>
      <c r="AF24" s="1310"/>
      <c r="AG24" s="1312"/>
      <c r="AH24" s="1310"/>
      <c r="AI24" s="1312"/>
      <c r="AJ24" s="1310"/>
    </row>
    <row r="25" spans="1:36" ht="20.25" customHeight="1" thickBot="1" x14ac:dyDescent="0.25">
      <c r="A25" s="416" t="s">
        <v>1172</v>
      </c>
      <c r="B25" s="419" t="s">
        <v>278</v>
      </c>
      <c r="C25" s="795">
        <f t="shared" ref="C25" si="12">ROUND(AA25,0)</f>
        <v>0</v>
      </c>
      <c r="D25" s="793">
        <f t="shared" ref="D25" si="13">ROUND(AB25,0)</f>
        <v>0</v>
      </c>
      <c r="E25" s="795">
        <f t="shared" ref="E25" si="14">ROUND(AC25,0)</f>
        <v>0</v>
      </c>
      <c r="F25" s="793">
        <f t="shared" ref="F25" si="15">ROUND(AD25,0)</f>
        <v>0</v>
      </c>
      <c r="G25" s="795">
        <f t="shared" ref="G25" si="16">ROUND(AE25,0)</f>
        <v>0</v>
      </c>
      <c r="H25" s="793">
        <f t="shared" ref="H25" si="17">ROUND(AF25,0)</f>
        <v>0</v>
      </c>
      <c r="I25" s="795">
        <f t="shared" ref="I25" si="18">ROUND(AG25,0)</f>
        <v>0</v>
      </c>
      <c r="J25" s="793">
        <f t="shared" ref="J25" si="19">ROUND(AH25,0)</f>
        <v>0</v>
      </c>
      <c r="K25" s="795">
        <f t="shared" ref="K25" si="20">ROUND(AI25,0)</f>
        <v>0</v>
      </c>
      <c r="L25" s="793">
        <f t="shared" ref="L25" si="21">ROUND(AJ25,0)</f>
        <v>0</v>
      </c>
      <c r="AA25" s="1312"/>
      <c r="AB25" s="1310"/>
      <c r="AC25" s="1312"/>
      <c r="AD25" s="1310"/>
      <c r="AE25" s="1312"/>
      <c r="AF25" s="1310"/>
      <c r="AG25" s="1312"/>
      <c r="AH25" s="1310"/>
      <c r="AI25" s="1312"/>
      <c r="AJ25" s="1310"/>
    </row>
    <row r="26" spans="1:36" ht="33" customHeight="1" thickTop="1" thickBot="1" x14ac:dyDescent="0.25">
      <c r="A26" s="13" t="s">
        <v>74</v>
      </c>
      <c r="B26" s="11"/>
      <c r="C26" s="761">
        <f t="shared" ref="C26:L26" si="22">SUM(C21:C25)</f>
        <v>9</v>
      </c>
      <c r="D26" s="763">
        <f t="shared" si="22"/>
        <v>22</v>
      </c>
      <c r="E26" s="761">
        <f t="shared" si="22"/>
        <v>0</v>
      </c>
      <c r="F26" s="763">
        <f t="shared" si="22"/>
        <v>0</v>
      </c>
      <c r="G26" s="761">
        <f t="shared" si="22"/>
        <v>0</v>
      </c>
      <c r="H26" s="763">
        <f t="shared" si="22"/>
        <v>0</v>
      </c>
      <c r="I26" s="761">
        <f t="shared" si="22"/>
        <v>1</v>
      </c>
      <c r="J26" s="763">
        <f t="shared" si="22"/>
        <v>0</v>
      </c>
      <c r="K26" s="761">
        <f t="shared" si="22"/>
        <v>8</v>
      </c>
      <c r="L26" s="763">
        <f t="shared" si="22"/>
        <v>2</v>
      </c>
      <c r="AA26" s="1305">
        <f t="shared" ref="AA26:AJ26" si="23">SUM(AA21:AA25)</f>
        <v>9</v>
      </c>
      <c r="AB26" s="1306">
        <f t="shared" si="23"/>
        <v>22</v>
      </c>
      <c r="AC26" s="1305">
        <f t="shared" si="23"/>
        <v>0</v>
      </c>
      <c r="AD26" s="1306">
        <f t="shared" si="23"/>
        <v>0</v>
      </c>
      <c r="AE26" s="1305">
        <f t="shared" si="23"/>
        <v>0</v>
      </c>
      <c r="AF26" s="1306">
        <f t="shared" si="23"/>
        <v>0</v>
      </c>
      <c r="AG26" s="1305">
        <f t="shared" si="23"/>
        <v>1</v>
      </c>
      <c r="AH26" s="1306">
        <f t="shared" si="23"/>
        <v>0</v>
      </c>
      <c r="AI26" s="1305">
        <f t="shared" si="23"/>
        <v>8</v>
      </c>
      <c r="AJ26" s="1306">
        <f t="shared" si="23"/>
        <v>2</v>
      </c>
    </row>
    <row r="27" spans="1:36" ht="8.25" customHeight="1" x14ac:dyDescent="0.2">
      <c r="A27" s="6"/>
    </row>
    <row r="28" spans="1:36" ht="12.75" x14ac:dyDescent="0.2">
      <c r="A28" s="90" t="s">
        <v>133</v>
      </c>
    </row>
    <row r="29" spans="1:36" ht="12.75" x14ac:dyDescent="0.2">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14:AC14"/>
    <mergeCell ref="G17:L17"/>
    <mergeCell ref="C19:D19"/>
    <mergeCell ref="I19:J19"/>
    <mergeCell ref="K19:L19"/>
    <mergeCell ref="AA19:AB19"/>
    <mergeCell ref="AG19:AH19"/>
    <mergeCell ref="AI19:AJ19"/>
    <mergeCell ref="AC19:AD19"/>
    <mergeCell ref="AE19:AF19"/>
    <mergeCell ref="E19:F19"/>
    <mergeCell ref="G19:H19"/>
  </mergeCells>
  <phoneticPr fontId="30" type="noConversion"/>
  <dataValidations count="2">
    <dataValidation type="whole" allowBlank="1" showErrorMessage="1" promptTitle="ATTENZIONE!" prompt="Inserire solo numeri decimali con due cifre dopo la virgola" sqref="C21:L25 AA21:AJ25" xr:uid="{00000000-0002-0000-0800-000001000000}">
      <formula1>0</formula1>
      <formula2>9999999</formula2>
    </dataValidation>
    <dataValidation type="decimal" allowBlank="1" showInputMessage="1" showErrorMessage="1" promptTitle="ATTENZIONE!" prompt="Inserire solo numeri decimali con due cifre dopo la virgola" sqref="C6:J10 AA6:AH10" xr:uid="{00000000-0002-0000-0800-000000000000}">
      <formula1>0</formula1>
      <formula2>9999999</formula2>
    </dataValidation>
  </dataValidation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142875</xdr:rowOff>
                  </from>
                  <to>
                    <xdr:col>30</xdr:col>
                    <xdr:colOff>257175</xdr:colOff>
                    <xdr:row>13</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4">
    <pageSetUpPr fitToPage="1"/>
  </sheetPr>
  <dimension ref="A1:T32"/>
  <sheetViews>
    <sheetView zoomScaleNormal="100" workbookViewId="0">
      <selection activeCell="D12" sqref="D12"/>
    </sheetView>
  </sheetViews>
  <sheetFormatPr defaultColWidth="9.33203125" defaultRowHeight="10.5" x14ac:dyDescent="0.15"/>
  <cols>
    <col min="1" max="1" width="6.1640625" style="490" bestFit="1" customWidth="1"/>
    <col min="2" max="2" width="13" style="467" customWidth="1"/>
    <col min="3" max="3" width="58" style="467" customWidth="1"/>
    <col min="4" max="11" width="13.5" style="467" customWidth="1"/>
    <col min="12" max="19" width="7.6640625" style="467" hidden="1" customWidth="1"/>
    <col min="20" max="20" width="9.33203125" style="467" hidden="1" customWidth="1"/>
    <col min="21" max="16384" width="9.33203125" style="467"/>
  </cols>
  <sheetData>
    <row r="1" spans="1:19" ht="23.25" customHeight="1" x14ac:dyDescent="0.15">
      <c r="A1" s="490" t="str">
        <f>SI_1!A2</f>
        <v>RALN</v>
      </c>
      <c r="B1" s="1705" t="str">
        <f>'t1'!A1</f>
        <v>REGIONI ED AUTONOMIE LOCALI - anno 2024</v>
      </c>
      <c r="C1" s="1705"/>
      <c r="D1" s="1705"/>
      <c r="E1" s="1705"/>
      <c r="F1" s="1705"/>
      <c r="G1" s="1705"/>
      <c r="H1" s="1705"/>
      <c r="I1" s="1705"/>
      <c r="J1" s="1705"/>
      <c r="K1" s="1705"/>
      <c r="L1" s="1705"/>
      <c r="M1" s="1705"/>
      <c r="N1" s="1705"/>
      <c r="O1" s="1705"/>
      <c r="P1" s="1705"/>
      <c r="Q1" s="1705"/>
      <c r="R1" s="1705"/>
      <c r="S1" s="1705"/>
    </row>
    <row r="3" spans="1:19" ht="23.25" customHeight="1" x14ac:dyDescent="0.25">
      <c r="D3" s="488"/>
      <c r="E3" s="488"/>
      <c r="F3" s="488"/>
      <c r="G3" s="488"/>
      <c r="H3" s="488"/>
      <c r="I3" s="488"/>
      <c r="J3" s="504"/>
      <c r="K3" s="504"/>
      <c r="M3" s="489"/>
      <c r="N3" s="489"/>
      <c r="O3" s="489"/>
      <c r="P3" s="489"/>
      <c r="Q3" s="489"/>
      <c r="R3" s="489"/>
    </row>
    <row r="4" spans="1:19" ht="12" x14ac:dyDescent="0.2">
      <c r="D4" s="491"/>
    </row>
    <row r="6" spans="1:19" ht="15" hidden="1" customHeight="1" thickTop="1" x14ac:dyDescent="0.15">
      <c r="B6" s="1697"/>
      <c r="C6" s="1703"/>
      <c r="D6" s="1706"/>
      <c r="E6" s="1707"/>
      <c r="F6" s="1707"/>
      <c r="G6" s="1707"/>
      <c r="H6" s="1707"/>
      <c r="I6" s="1707"/>
      <c r="J6" s="1707"/>
      <c r="K6" s="1708"/>
      <c r="L6" s="1706"/>
      <c r="M6" s="1707"/>
      <c r="N6" s="1707"/>
      <c r="O6" s="1707"/>
      <c r="P6" s="1707"/>
      <c r="Q6" s="1707"/>
      <c r="R6" s="1707"/>
      <c r="S6" s="1708"/>
    </row>
    <row r="7" spans="1:19" ht="13.5" hidden="1" customHeight="1" x14ac:dyDescent="0.15">
      <c r="B7" s="1697"/>
      <c r="C7" s="1703"/>
      <c r="D7" s="1709"/>
      <c r="E7" s="1697"/>
      <c r="F7" s="1697"/>
      <c r="G7" s="1697"/>
      <c r="H7" s="1697"/>
      <c r="I7" s="1697"/>
      <c r="J7" s="1697"/>
      <c r="K7" s="1710"/>
      <c r="L7" s="1709"/>
      <c r="M7" s="1697"/>
      <c r="N7" s="1697"/>
      <c r="O7" s="1697"/>
      <c r="P7" s="1697"/>
      <c r="Q7" s="1697"/>
      <c r="R7" s="1697"/>
      <c r="S7" s="1710"/>
    </row>
    <row r="8" spans="1:19" ht="60" customHeight="1" x14ac:dyDescent="0.2">
      <c r="B8" s="1697" t="s">
        <v>380</v>
      </c>
      <c r="C8" s="1703"/>
      <c r="D8" s="1704" t="s">
        <v>340</v>
      </c>
      <c r="E8" s="1698"/>
      <c r="F8" s="1698" t="s">
        <v>341</v>
      </c>
      <c r="G8" s="1698"/>
      <c r="H8" s="1698" t="s">
        <v>342</v>
      </c>
      <c r="I8" s="1698"/>
      <c r="J8" s="1698" t="s">
        <v>343</v>
      </c>
      <c r="K8" s="1699"/>
      <c r="L8" s="1701"/>
      <c r="M8" s="1698"/>
      <c r="N8" s="1698"/>
      <c r="O8" s="1698"/>
      <c r="P8" s="1698"/>
      <c r="Q8" s="1698"/>
      <c r="R8" s="1698"/>
      <c r="S8" s="1699"/>
    </row>
    <row r="9" spans="1:19" ht="12" x14ac:dyDescent="0.2">
      <c r="B9" s="1698" t="s">
        <v>344</v>
      </c>
      <c r="C9" s="1700"/>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3.1" hidden="1" customHeight="1" x14ac:dyDescent="0.2">
      <c r="A10" s="490" t="s">
        <v>1350</v>
      </c>
      <c r="B10" s="1698" t="s">
        <v>1337</v>
      </c>
      <c r="C10" s="1700"/>
      <c r="D10" s="1433"/>
      <c r="E10" s="1434"/>
      <c r="F10" s="1434"/>
      <c r="G10" s="1434"/>
      <c r="H10" s="1435"/>
      <c r="I10" s="1435"/>
      <c r="J10" s="1435"/>
      <c r="K10" s="1436"/>
      <c r="L10" s="1431"/>
      <c r="M10" s="494"/>
      <c r="N10" s="493"/>
      <c r="O10" s="494"/>
      <c r="P10" s="493"/>
      <c r="Q10" s="494"/>
      <c r="R10" s="493"/>
      <c r="S10" s="1432"/>
    </row>
    <row r="11" spans="1:19" ht="8.1" customHeight="1" x14ac:dyDescent="0.2">
      <c r="B11" s="1702"/>
      <c r="C11" s="1702"/>
      <c r="D11" s="1702"/>
      <c r="E11" s="1702"/>
      <c r="F11" s="1702"/>
      <c r="G11" s="1702"/>
      <c r="H11" s="1702"/>
      <c r="I11" s="1702"/>
      <c r="J11" s="1702"/>
      <c r="K11" s="1702"/>
      <c r="L11" s="1702"/>
      <c r="M11" s="1702"/>
      <c r="N11" s="1702"/>
      <c r="O11" s="1702"/>
      <c r="P11" s="1702"/>
      <c r="Q11" s="1702"/>
      <c r="R11" s="1702"/>
      <c r="S11" s="1702"/>
    </row>
    <row r="12" spans="1:19" ht="12" x14ac:dyDescent="0.2">
      <c r="A12" s="490" t="str">
        <f>'t2'!B6</f>
        <v>EQ</v>
      </c>
      <c r="B12" s="1697"/>
      <c r="C12" s="497" t="str">
        <f>'t2'!A6</f>
        <v>FUNZIONARI ED ELEVATA QUALIFICAZIONE</v>
      </c>
      <c r="D12" s="514"/>
      <c r="E12" s="511"/>
      <c r="F12" s="511"/>
      <c r="G12" s="511"/>
      <c r="H12" s="511"/>
      <c r="I12" s="511"/>
      <c r="J12" s="511"/>
      <c r="K12" s="513"/>
      <c r="L12" s="512"/>
      <c r="M12" s="511"/>
      <c r="N12" s="511"/>
      <c r="O12" s="511"/>
      <c r="P12" s="511"/>
      <c r="Q12" s="511"/>
      <c r="R12" s="511"/>
      <c r="S12" s="513"/>
    </row>
    <row r="13" spans="1:19" ht="12" x14ac:dyDescent="0.2">
      <c r="A13" s="490" t="str">
        <f>'t2'!B7</f>
        <v>IR</v>
      </c>
      <c r="B13" s="1697"/>
      <c r="C13" s="497" t="str">
        <f>'t2'!A7</f>
        <v>ISTRUTTORI</v>
      </c>
      <c r="D13" s="514"/>
      <c r="E13" s="511"/>
      <c r="F13" s="511"/>
      <c r="G13" s="511"/>
      <c r="H13" s="511"/>
      <c r="I13" s="511"/>
      <c r="J13" s="511"/>
      <c r="K13" s="513"/>
      <c r="L13" s="512"/>
      <c r="M13" s="511"/>
      <c r="N13" s="511"/>
      <c r="O13" s="511"/>
      <c r="P13" s="511"/>
      <c r="Q13" s="511"/>
      <c r="R13" s="511"/>
      <c r="S13" s="513"/>
    </row>
    <row r="14" spans="1:19" ht="12" x14ac:dyDescent="0.2">
      <c r="A14" s="490" t="str">
        <f>'t2'!B8</f>
        <v>OE</v>
      </c>
      <c r="B14" s="1697"/>
      <c r="C14" s="497" t="str">
        <f>'t2'!A8</f>
        <v>OPERATORI ESPERTI</v>
      </c>
      <c r="D14" s="514"/>
      <c r="E14" s="511"/>
      <c r="F14" s="511"/>
      <c r="G14" s="511"/>
      <c r="H14" s="511"/>
      <c r="I14" s="511"/>
      <c r="J14" s="511"/>
      <c r="K14" s="513"/>
      <c r="L14" s="512"/>
      <c r="M14" s="511"/>
      <c r="N14" s="511"/>
      <c r="O14" s="511"/>
      <c r="P14" s="511"/>
      <c r="Q14" s="511"/>
      <c r="R14" s="511"/>
      <c r="S14" s="513"/>
    </row>
    <row r="15" spans="1:19" ht="12" x14ac:dyDescent="0.2">
      <c r="A15" s="490" t="str">
        <f>'t2'!B9</f>
        <v>OP</v>
      </c>
      <c r="B15" s="1697"/>
      <c r="C15" s="497" t="str">
        <f>'t2'!A9</f>
        <v>OPERATORI</v>
      </c>
      <c r="D15" s="514"/>
      <c r="E15" s="511"/>
      <c r="F15" s="511"/>
      <c r="G15" s="511"/>
      <c r="H15" s="511"/>
      <c r="I15" s="511"/>
      <c r="J15" s="511"/>
      <c r="K15" s="513"/>
      <c r="L15" s="1499"/>
      <c r="M15" s="1500"/>
      <c r="N15" s="1500"/>
      <c r="O15" s="1500"/>
      <c r="P15" s="1500"/>
      <c r="Q15" s="1500"/>
      <c r="R15" s="1500"/>
      <c r="S15" s="1501"/>
    </row>
    <row r="16" spans="1:19" ht="12.75" thickBot="1" x14ac:dyDescent="0.25">
      <c r="A16" s="490" t="str">
        <f>'t2'!B10</f>
        <v>PC</v>
      </c>
      <c r="B16" s="1697"/>
      <c r="C16" s="497" t="str">
        <f>'t2'!A10</f>
        <v>PERSONALE CONTRATTISTA</v>
      </c>
      <c r="D16" s="514"/>
      <c r="E16" s="511"/>
      <c r="F16" s="511"/>
      <c r="G16" s="511"/>
      <c r="H16" s="511"/>
      <c r="I16" s="511"/>
      <c r="J16" s="511"/>
      <c r="K16" s="513"/>
      <c r="L16" s="516"/>
      <c r="M16" s="515"/>
      <c r="N16" s="515"/>
      <c r="O16" s="515"/>
      <c r="P16" s="515"/>
      <c r="Q16" s="515"/>
      <c r="R16" s="515"/>
      <c r="S16" s="517"/>
    </row>
    <row r="17" spans="2:20" ht="12" x14ac:dyDescent="0.2">
      <c r="B17" s="1697"/>
      <c r="C17" s="1373"/>
      <c r="D17" s="1495"/>
      <c r="E17" s="1496"/>
      <c r="F17" s="1497"/>
      <c r="G17" s="1496"/>
      <c r="H17" s="1498"/>
      <c r="I17" s="1496"/>
      <c r="J17" s="1498"/>
      <c r="K17" s="1496"/>
      <c r="L17" s="1376"/>
      <c r="M17" s="1374"/>
      <c r="N17" s="1374"/>
      <c r="O17" s="1374"/>
      <c r="P17" s="1374"/>
      <c r="Q17" s="1374"/>
      <c r="R17" s="1374"/>
      <c r="S17" s="1375"/>
    </row>
    <row r="18" spans="2:20" ht="14.25" thickBot="1" x14ac:dyDescent="0.35">
      <c r="B18" s="1697"/>
      <c r="C18" s="498" t="s">
        <v>345</v>
      </c>
      <c r="D18" s="1377">
        <f t="shared" ref="D18:K18" si="0">SUM(D12:D16)</f>
        <v>0</v>
      </c>
      <c r="E18" s="1378">
        <f t="shared" si="0"/>
        <v>0</v>
      </c>
      <c r="F18" s="1377">
        <f t="shared" si="0"/>
        <v>0</v>
      </c>
      <c r="G18" s="1378">
        <f t="shared" si="0"/>
        <v>0</v>
      </c>
      <c r="H18" s="1377">
        <f t="shared" si="0"/>
        <v>0</v>
      </c>
      <c r="I18" s="1378">
        <f t="shared" si="0"/>
        <v>0</v>
      </c>
      <c r="J18" s="1377">
        <f t="shared" si="0"/>
        <v>0</v>
      </c>
      <c r="K18" s="1379">
        <f t="shared" si="0"/>
        <v>0</v>
      </c>
      <c r="L18" s="518"/>
      <c r="M18" s="519"/>
      <c r="N18" s="519"/>
      <c r="O18" s="519"/>
      <c r="P18" s="519"/>
      <c r="Q18" s="519"/>
      <c r="R18" s="519"/>
      <c r="S18" s="520"/>
      <c r="T18" s="1380">
        <f>SUM(D18:S18)</f>
        <v>0</v>
      </c>
    </row>
    <row r="19" spans="2:20" ht="11.25" thickTop="1" x14ac:dyDescent="0.15"/>
    <row r="26" spans="2:20" ht="16.5" customHeight="1" x14ac:dyDescent="0.15"/>
    <row r="27" spans="2:20" ht="12.75" x14ac:dyDescent="0.2">
      <c r="F27" s="492"/>
      <c r="G27" s="492"/>
    </row>
    <row r="28" spans="2:20" ht="12.75" x14ac:dyDescent="0.2">
      <c r="F28" s="492"/>
      <c r="G28" s="492"/>
    </row>
    <row r="30" spans="2:20" ht="12.75" x14ac:dyDescent="0.2">
      <c r="F30" s="492"/>
      <c r="G30" s="492"/>
    </row>
    <row r="32" spans="2:20" ht="12.75" x14ac:dyDescent="0.2">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S1"/>
    <mergeCell ref="B6:C7"/>
    <mergeCell ref="D6:K7"/>
    <mergeCell ref="L6:S7"/>
    <mergeCell ref="B12:B18"/>
    <mergeCell ref="P8:Q8"/>
    <mergeCell ref="R8:S8"/>
    <mergeCell ref="B9:C9"/>
    <mergeCell ref="J8:K8"/>
    <mergeCell ref="L8:M8"/>
    <mergeCell ref="N8:O8"/>
    <mergeCell ref="B11:S11"/>
    <mergeCell ref="B8:C8"/>
    <mergeCell ref="D8:E8"/>
    <mergeCell ref="F8:G8"/>
    <mergeCell ref="H8:I8"/>
    <mergeCell ref="B10:C10"/>
  </mergeCells>
  <phoneticPr fontId="0" type="noConversion"/>
  <dataValidations count="1">
    <dataValidation type="whole" allowBlank="1" showInputMessage="1" showErrorMessage="1" errorTitle="ERRORE" error="INSERIRE SOLO NUMERI INTERI COMPRESI TRA 0 E 9999999" sqref="D10:K10 D12:S17" xr:uid="{00000000-0002-0000-0900-000000000000}">
      <formula1>0</formula1>
      <formula2>9999999</formula2>
    </dataValidation>
  </dataValidations>
  <pageMargins left="0.39370078740157483" right="0.39370078740157483" top="0.98425196850393704" bottom="0.98425196850393704"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50</vt:i4>
      </vt:variant>
    </vt:vector>
  </HeadingPairs>
  <TitlesOfParts>
    <vt:vector size="97"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't4'!Area_stampa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Tiziana Mattioli</cp:lastModifiedBy>
  <cp:lastPrinted>2025-07-24T08:49:35Z</cp:lastPrinted>
  <dcterms:created xsi:type="dcterms:W3CDTF">1998-10-29T14:18:41Z</dcterms:created>
  <dcterms:modified xsi:type="dcterms:W3CDTF">2025-09-01T14:36:59Z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